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0" yWindow="220" windowWidth="15400" windowHeight="275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<sst xmlns="http://schemas.openxmlformats.org/spreadsheetml/2006/main" count="104" uniqueCount="74">
  <si>
    <t>sigma_p</t>
  </si>
  <si>
    <t>n</t>
  </si>
  <si>
    <t>x</t>
  </si>
  <si>
    <t>mean</t>
  </si>
  <si>
    <t>z</t>
  </si>
  <si>
    <t>p-value</t>
  </si>
  <si>
    <t>normsinv(prob) = z</t>
  </si>
  <si>
    <t>z = (x-m)/s</t>
  </si>
  <si>
    <t>tails</t>
  </si>
  <si>
    <t>degrees of freedom</t>
  </si>
  <si>
    <t>problem 1</t>
  </si>
  <si>
    <t>tables</t>
  </si>
  <si>
    <t>t = (x-m)/s</t>
  </si>
  <si>
    <t>tinv(prob,df) = t</t>
  </si>
  <si>
    <t>tdist(t, df , tails) = prob of &gt;|t|</t>
  </si>
  <si>
    <t>normsdist(z) = prob of &lt;z</t>
  </si>
  <si>
    <t>prob of &gt; z</t>
  </si>
  <si>
    <t>prob of &gt; t</t>
  </si>
  <si>
    <t>standard normal or "Z"</t>
  </si>
  <si>
    <t>student's t</t>
  </si>
  <si>
    <t>student's prob &gt; x</t>
  </si>
  <si>
    <t>normal prob &gt; x</t>
  </si>
  <si>
    <t>delta norm</t>
  </si>
  <si>
    <t>delta studs</t>
  </si>
  <si>
    <t>plots of both</t>
  </si>
  <si>
    <t>x+.1</t>
  </si>
  <si>
    <t>58-70</t>
  </si>
  <si>
    <t>60-74</t>
  </si>
  <si>
    <t>boys</t>
  </si>
  <si>
    <t>problem 2</t>
  </si>
  <si>
    <t>girls</t>
  </si>
  <si>
    <t>average</t>
  </si>
  <si>
    <t>stdev</t>
  </si>
  <si>
    <t>stdev_n</t>
  </si>
  <si>
    <t>m1-m2</t>
  </si>
  <si>
    <t>sigma_diff</t>
  </si>
  <si>
    <t>t</t>
  </si>
  <si>
    <t>d.f.</t>
  </si>
  <si>
    <t>dynamic</t>
  </si>
  <si>
    <t>static</t>
  </si>
  <si>
    <t>problem3</t>
  </si>
  <si>
    <t>before</t>
  </si>
  <si>
    <t>after</t>
  </si>
  <si>
    <t>diff</t>
  </si>
  <si>
    <t>m diff</t>
  </si>
  <si>
    <t>sigma</t>
  </si>
  <si>
    <t>sigma diff</t>
  </si>
  <si>
    <t>prob of &lt;t</t>
  </si>
  <si>
    <t>problem 4</t>
  </si>
  <si>
    <t>n1</t>
  </si>
  <si>
    <t>n2</t>
  </si>
  <si>
    <t>p1</t>
  </si>
  <si>
    <t>p2</t>
  </si>
  <si>
    <t>2 tail p value</t>
  </si>
  <si>
    <t>FAIL TO REJECT NULL</t>
  </si>
  <si>
    <t>REJECT NULL</t>
  </si>
  <si>
    <t>p_obs</t>
  </si>
  <si>
    <t>sigma_m</t>
  </si>
  <si>
    <t>these</t>
  </si>
  <si>
    <t>values</t>
  </si>
  <si>
    <t>change</t>
  </si>
  <si>
    <t>each</t>
  </si>
  <si>
    <t>time</t>
  </si>
  <si>
    <t>are</t>
  </si>
  <si>
    <t>the</t>
  </si>
  <si>
    <t>ones</t>
  </si>
  <si>
    <t>in</t>
  </si>
  <si>
    <t>test</t>
  </si>
  <si>
    <t>Statistics Test 2</t>
  </si>
  <si>
    <t xml:space="preserve"> </t>
  </si>
  <si>
    <t>recalculate: cmd =</t>
  </si>
  <si>
    <t>Jim's solutions</t>
  </si>
  <si>
    <t>tdist(1.89,1,7)</t>
  </si>
  <si>
    <t>tinv(2*0.05,7)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</si>
</sst>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0.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Verdana"/>
      <family val="0"/>
    </font>
    <font>
      <sz val="8"/>
      <name val="Verdana"/>
      <family val="0"/>
    </font>
    <font>
      <sz val="22"/>
      <name val="Comic Sans M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1" fillId="0" borderId="5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2" fontId="0" fillId="2" borderId="13" xfId="0" applyNumberFormat="1" applyFill="1" applyBorder="1" applyAlignment="1">
      <alignment horizontal="right"/>
    </xf>
    <xf numFmtId="166" fontId="0" fillId="2" borderId="13" xfId="0" applyNumberFormat="1" applyFill="1" applyBorder="1" applyAlignment="1">
      <alignment horizontal="right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2" fontId="0" fillId="3" borderId="19" xfId="0" applyNumberFormat="1" applyFill="1" applyBorder="1" applyAlignment="1">
      <alignment horizontal="right"/>
    </xf>
    <xf numFmtId="166" fontId="0" fillId="3" borderId="19" xfId="0" applyNumberFormat="1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right"/>
    </xf>
    <xf numFmtId="2" fontId="0" fillId="3" borderId="13" xfId="0" applyNumberFormat="1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2" fontId="1" fillId="3" borderId="22" xfId="0" applyNumberFormat="1" applyFont="1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0" fontId="8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625"/>
          <c:w val="0.97675"/>
          <c:h val="0.95075"/>
        </c:manualLayout>
      </c:layout>
      <c:scatterChart>
        <c:scatterStyle val="smoothMarker"/>
        <c:varyColors val="0"/>
        <c:ser>
          <c:idx val="0"/>
          <c:order val="0"/>
          <c:tx>
            <c:v>normal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Sheet1!$G$85:$G$99</c:f>
              <c:numCache/>
            </c:numRef>
          </c:xVal>
          <c:yVal>
            <c:numRef>
              <c:f>Sheet1!$E$85:$E$99</c:f>
              <c:numCache/>
            </c:numRef>
          </c:yVal>
          <c:smooth val="1"/>
        </c:ser>
        <c:ser>
          <c:idx val="1"/>
          <c:order val="1"/>
          <c:tx>
            <c:v>student's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Sheet1!$G$85:$G$99</c:f>
              <c:numCache/>
            </c:numRef>
          </c:xVal>
          <c:yVal>
            <c:numRef>
              <c:f>Sheet1!$F$85:$F$99</c:f>
              <c:numCache/>
            </c:numRef>
          </c:yVal>
          <c:smooth val="1"/>
        </c:ser>
        <c:axId val="9794651"/>
        <c:axId val="21042996"/>
      </c:scatterChart>
      <c:valAx>
        <c:axId val="97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42996"/>
        <c:crosses val="autoZero"/>
        <c:crossBetween val="midCat"/>
        <c:dispUnits/>
      </c:valAx>
      <c:valAx>
        <c:axId val="21042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9465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17775"/>
          <c:w val="0.17275"/>
          <c:h val="0.2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101</xdr:row>
      <xdr:rowOff>95250</xdr:rowOff>
    </xdr:from>
    <xdr:to>
      <xdr:col>7</xdr:col>
      <xdr:colOff>323850</xdr:colOff>
      <xdr:row>125</xdr:row>
      <xdr:rowOff>85725</xdr:rowOff>
    </xdr:to>
    <xdr:graphicFrame>
      <xdr:nvGraphicFramePr>
        <xdr:cNvPr id="1" name="Chart 1"/>
        <xdr:cNvGraphicFramePr/>
      </xdr:nvGraphicFramePr>
      <xdr:xfrm>
        <a:off x="1352550" y="16944975"/>
        <a:ext cx="70199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2"/>
  <sheetViews>
    <sheetView tabSelected="1" workbookViewId="0" topLeftCell="A65">
      <selection activeCell="J78" sqref="J78"/>
    </sheetView>
  </sheetViews>
  <sheetFormatPr defaultColWidth="11.00390625" defaultRowHeight="12.75"/>
  <cols>
    <col min="1" max="1" width="10.75390625" style="1" customWidth="1"/>
    <col min="2" max="2" width="12.625" style="1" customWidth="1"/>
    <col min="3" max="3" width="28.625" style="1" customWidth="1"/>
    <col min="4" max="4" width="19.25390625" style="1" customWidth="1"/>
    <col min="5" max="6" width="10.75390625" style="1" customWidth="1"/>
    <col min="7" max="7" width="12.875" style="1" customWidth="1"/>
    <col min="8" max="8" width="13.00390625" style="1" customWidth="1"/>
    <col min="9" max="9" width="24.75390625" style="3" customWidth="1"/>
    <col min="10" max="10" width="12.375" style="1" customWidth="1"/>
    <col min="11" max="11" width="26.125" style="1" customWidth="1"/>
    <col min="12" max="12" width="20.375" style="1" customWidth="1"/>
    <col min="13" max="13" width="11.875" style="1" customWidth="1"/>
    <col min="14" max="14" width="11.125" style="1" customWidth="1"/>
    <col min="15" max="16384" width="10.75390625" style="1" customWidth="1"/>
  </cols>
  <sheetData>
    <row r="2" spans="3:9" ht="30.75">
      <c r="C2" s="56" t="s">
        <v>68</v>
      </c>
      <c r="I2" s="3" t="s">
        <v>71</v>
      </c>
    </row>
    <row r="6" spans="2:9" ht="12.75">
      <c r="B6" s="4" t="s">
        <v>10</v>
      </c>
      <c r="C6" s="5"/>
      <c r="D6" s="5"/>
      <c r="E6" s="5"/>
      <c r="F6" s="5"/>
      <c r="G6" s="5"/>
      <c r="H6" s="6"/>
      <c r="I6" s="3" t="s">
        <v>69</v>
      </c>
    </row>
    <row r="7" spans="2:8" ht="12.75">
      <c r="B7" s="7" t="s">
        <v>3</v>
      </c>
      <c r="C7" s="3" t="s">
        <v>2</v>
      </c>
      <c r="D7" s="3" t="s">
        <v>1</v>
      </c>
      <c r="E7" s="3" t="s">
        <v>56</v>
      </c>
      <c r="F7" s="3" t="s">
        <v>57</v>
      </c>
      <c r="G7" s="3" t="s">
        <v>4</v>
      </c>
      <c r="H7" s="8" t="s">
        <v>5</v>
      </c>
    </row>
    <row r="8" spans="2:8" ht="12.75">
      <c r="B8" s="7">
        <v>0.75</v>
      </c>
      <c r="C8" s="3">
        <v>54</v>
      </c>
      <c r="D8" s="3">
        <v>60</v>
      </c>
      <c r="E8" s="3">
        <f>C8/D8</f>
        <v>0.9</v>
      </c>
      <c r="F8" s="16">
        <f>SQRT(B8*(1-B8)/D8)</f>
        <v>0.05590169943749474</v>
      </c>
      <c r="G8" s="16">
        <f>-(B8-E8)/F8</f>
        <v>2.683281572999748</v>
      </c>
      <c r="H8" s="17">
        <f>2*(1-NORMSDIST(G8))</f>
        <v>0.007290358091535776</v>
      </c>
    </row>
    <row r="9" spans="2:11" ht="12.75">
      <c r="B9" s="13"/>
      <c r="C9" s="14"/>
      <c r="D9" s="14"/>
      <c r="E9" s="14"/>
      <c r="F9" s="14"/>
      <c r="G9" s="14"/>
      <c r="H9" s="57" t="s">
        <v>55</v>
      </c>
      <c r="K9"/>
    </row>
    <row r="11" spans="2:9" ht="12.75">
      <c r="B11" s="21" t="s">
        <v>29</v>
      </c>
      <c r="C11" s="22"/>
      <c r="D11" s="22"/>
      <c r="E11" s="22"/>
      <c r="F11" s="22"/>
      <c r="G11" s="22"/>
      <c r="H11" s="22"/>
      <c r="I11" s="23"/>
    </row>
    <row r="12" spans="2:9" ht="12.75">
      <c r="B12" s="24" t="s">
        <v>28</v>
      </c>
      <c r="C12" s="25" t="s">
        <v>30</v>
      </c>
      <c r="D12" s="25" t="s">
        <v>1</v>
      </c>
      <c r="E12" s="25"/>
      <c r="F12" s="25" t="s">
        <v>28</v>
      </c>
      <c r="G12" s="25" t="s">
        <v>30</v>
      </c>
      <c r="H12" s="25" t="s">
        <v>38</v>
      </c>
      <c r="I12" s="26"/>
    </row>
    <row r="13" spans="2:9" ht="12.75">
      <c r="B13" s="24" t="s">
        <v>27</v>
      </c>
      <c r="C13" s="25" t="s">
        <v>26</v>
      </c>
      <c r="D13" s="25">
        <f>COUNT(B14:B21)</f>
        <v>8</v>
      </c>
      <c r="E13" s="25" t="s">
        <v>31</v>
      </c>
      <c r="F13" s="27">
        <f>AVERAGE(B14:B21)</f>
        <v>66</v>
      </c>
      <c r="G13" s="28">
        <f>AVERAGE(C14:C21)</f>
        <v>61.125</v>
      </c>
      <c r="H13" s="25"/>
      <c r="I13" s="61" t="s">
        <v>58</v>
      </c>
    </row>
    <row r="14" spans="2:9" ht="12.75">
      <c r="B14" s="24">
        <f ca="1">INT(RAND()*(74-60)+60)</f>
        <v>71</v>
      </c>
      <c r="C14" s="25">
        <f ca="1">INT(RAND()*(70-58)+58)</f>
        <v>60</v>
      </c>
      <c r="D14" s="25"/>
      <c r="E14" s="25" t="s">
        <v>32</v>
      </c>
      <c r="F14" s="27">
        <f>STDEV(B14:B21)</f>
        <v>5.1269595556932455</v>
      </c>
      <c r="G14" s="28">
        <f>STDEV(C14:C21)</f>
        <v>2.6423744732991303</v>
      </c>
      <c r="H14" s="25"/>
      <c r="I14" s="61" t="s">
        <v>59</v>
      </c>
    </row>
    <row r="15" spans="2:9" ht="12.75">
      <c r="B15" s="24">
        <f aca="true" ca="1" t="shared" si="0" ref="B15:B21">INT(RAND()*(74-60)+60)</f>
        <v>71</v>
      </c>
      <c r="C15" s="25">
        <f aca="true" ca="1" t="shared" si="1" ref="C15:C21">INT(RAND()*(70-58)+58)</f>
        <v>58</v>
      </c>
      <c r="D15" s="25"/>
      <c r="E15" s="25" t="s">
        <v>33</v>
      </c>
      <c r="F15" s="27">
        <f>F14/SQRT(D13)</f>
        <v>1.8126539343499313</v>
      </c>
      <c r="G15" s="28">
        <f>G14/SQRT(D13)</f>
        <v>0.9342204542520234</v>
      </c>
      <c r="H15" s="25"/>
      <c r="I15" s="61" t="s">
        <v>60</v>
      </c>
    </row>
    <row r="16" spans="2:9" ht="12.75">
      <c r="B16" s="24">
        <f ca="1" t="shared" si="0"/>
        <v>63</v>
      </c>
      <c r="C16" s="25">
        <f ca="1" t="shared" si="1"/>
        <v>65</v>
      </c>
      <c r="D16" s="25"/>
      <c r="E16" s="25"/>
      <c r="F16" s="27"/>
      <c r="G16" s="28"/>
      <c r="H16" s="25"/>
      <c r="I16" s="61" t="s">
        <v>61</v>
      </c>
    </row>
    <row r="17" spans="2:9" ht="12.75">
      <c r="B17" s="24">
        <f ca="1" t="shared" si="0"/>
        <v>60</v>
      </c>
      <c r="C17" s="25">
        <f ca="1" t="shared" si="1"/>
        <v>58</v>
      </c>
      <c r="D17" s="25"/>
      <c r="E17" s="25" t="s">
        <v>34</v>
      </c>
      <c r="F17" s="27">
        <f>F13-G13</f>
        <v>4.875</v>
      </c>
      <c r="G17" s="28"/>
      <c r="H17" s="25"/>
      <c r="I17" s="61" t="s">
        <v>62</v>
      </c>
    </row>
    <row r="18" spans="2:9" ht="12.75">
      <c r="B18" s="24">
        <f ca="1" t="shared" si="0"/>
        <v>64</v>
      </c>
      <c r="C18" s="25">
        <f ca="1" t="shared" si="1"/>
        <v>61</v>
      </c>
      <c r="D18" s="25"/>
      <c r="E18" s="25" t="s">
        <v>35</v>
      </c>
      <c r="F18" s="27">
        <f>SQRT(F15^2+G15^2)</f>
        <v>2.0392356761436727</v>
      </c>
      <c r="G18" s="28"/>
      <c r="H18" s="25"/>
      <c r="I18" s="26" t="s">
        <v>70</v>
      </c>
    </row>
    <row r="19" spans="2:10" ht="12.75">
      <c r="B19" s="24">
        <f ca="1" t="shared" si="0"/>
        <v>66</v>
      </c>
      <c r="C19" s="25">
        <f ca="1" t="shared" si="1"/>
        <v>60</v>
      </c>
      <c r="D19" s="25"/>
      <c r="E19" s="25" t="s">
        <v>36</v>
      </c>
      <c r="F19" s="27">
        <f>F17/F18</f>
        <v>2.390601565591939</v>
      </c>
      <c r="G19" s="28"/>
      <c r="H19" s="25"/>
      <c r="I19" s="26"/>
      <c r="J19"/>
    </row>
    <row r="20" spans="2:9" ht="12.75">
      <c r="B20" s="24">
        <f ca="1" t="shared" si="0"/>
        <v>73</v>
      </c>
      <c r="C20" s="25">
        <f ca="1" t="shared" si="1"/>
        <v>64</v>
      </c>
      <c r="D20" s="25"/>
      <c r="E20" s="25" t="s">
        <v>37</v>
      </c>
      <c r="F20" s="27">
        <f>D13-1</f>
        <v>7</v>
      </c>
      <c r="G20" s="28"/>
      <c r="H20" s="25"/>
      <c r="I20" s="26"/>
    </row>
    <row r="21" spans="2:9" ht="12.75">
      <c r="B21" s="24">
        <f ca="1" t="shared" si="0"/>
        <v>60</v>
      </c>
      <c r="C21" s="25">
        <f ca="1" t="shared" si="1"/>
        <v>63</v>
      </c>
      <c r="D21" s="25"/>
      <c r="E21" s="25" t="s">
        <v>8</v>
      </c>
      <c r="F21" s="27">
        <v>1</v>
      </c>
      <c r="G21" s="28"/>
      <c r="H21" s="25"/>
      <c r="I21" s="26"/>
    </row>
    <row r="22" spans="1:9" ht="12.75">
      <c r="A22"/>
      <c r="B22" s="29"/>
      <c r="C22" s="30"/>
      <c r="D22" s="30"/>
      <c r="E22" s="31" t="s">
        <v>17</v>
      </c>
      <c r="F22" s="32">
        <f>TDIST(F19,F20,F21)</f>
        <v>0.02406311924966738</v>
      </c>
      <c r="G22" s="31"/>
      <c r="H22" s="31"/>
      <c r="I22" s="33"/>
    </row>
    <row r="23" spans="1:9" ht="12.75">
      <c r="A23"/>
      <c r="B23" s="11"/>
      <c r="C23" s="12"/>
      <c r="D23" s="12"/>
      <c r="E23" s="3"/>
      <c r="F23" s="9"/>
      <c r="G23" s="3"/>
      <c r="H23" s="3"/>
      <c r="I23" s="8"/>
    </row>
    <row r="24" spans="1:9" ht="12.75">
      <c r="A24"/>
      <c r="B24" s="34"/>
      <c r="C24" s="35"/>
      <c r="D24" s="35">
        <f>COUNT(B25:B32)</f>
        <v>8</v>
      </c>
      <c r="E24" s="35" t="s">
        <v>31</v>
      </c>
      <c r="F24" s="36">
        <f>AVERAGE(B25:B32)</f>
        <v>66.25</v>
      </c>
      <c r="G24" s="37">
        <f>AVERAGE(C25:C32)</f>
        <v>63.5</v>
      </c>
      <c r="H24" s="35" t="s">
        <v>39</v>
      </c>
      <c r="I24" s="38"/>
    </row>
    <row r="25" spans="1:9" ht="12.75">
      <c r="A25"/>
      <c r="B25" s="39">
        <v>62</v>
      </c>
      <c r="C25" s="40">
        <v>58</v>
      </c>
      <c r="D25" s="40"/>
      <c r="E25" s="41" t="s">
        <v>32</v>
      </c>
      <c r="F25" s="42">
        <v>4.5591352563522705</v>
      </c>
      <c r="G25" s="41">
        <v>2.9760952365713798</v>
      </c>
      <c r="H25" s="41"/>
      <c r="I25" s="62" t="s">
        <v>58</v>
      </c>
    </row>
    <row r="26" spans="2:9" ht="12.75">
      <c r="B26" s="39">
        <v>70</v>
      </c>
      <c r="C26" s="40">
        <v>65</v>
      </c>
      <c r="D26" s="40"/>
      <c r="E26" s="41" t="s">
        <v>33</v>
      </c>
      <c r="F26" s="42">
        <v>1.6118977280566795</v>
      </c>
      <c r="G26" s="41">
        <v>1.0522085616183023</v>
      </c>
      <c r="H26" s="41"/>
      <c r="I26" s="62" t="s">
        <v>59</v>
      </c>
    </row>
    <row r="27" spans="2:9" ht="12.75">
      <c r="B27" s="43">
        <v>68</v>
      </c>
      <c r="C27" s="41">
        <v>66</v>
      </c>
      <c r="D27" s="41"/>
      <c r="E27" s="41"/>
      <c r="F27" s="42"/>
      <c r="G27" s="41"/>
      <c r="H27" s="41"/>
      <c r="I27" s="62" t="s">
        <v>63</v>
      </c>
    </row>
    <row r="28" spans="2:9" ht="12.75">
      <c r="B28" s="43">
        <v>62</v>
      </c>
      <c r="C28" s="41">
        <v>61</v>
      </c>
      <c r="D28" s="41"/>
      <c r="E28" s="41" t="s">
        <v>34</v>
      </c>
      <c r="F28" s="42">
        <v>2.75</v>
      </c>
      <c r="G28" s="41"/>
      <c r="H28" s="41"/>
      <c r="I28" s="62" t="s">
        <v>64</v>
      </c>
    </row>
    <row r="29" spans="2:9" ht="12.75">
      <c r="B29" s="43">
        <v>73</v>
      </c>
      <c r="C29" s="41">
        <v>65</v>
      </c>
      <c r="D29" s="41"/>
      <c r="E29" s="41" t="s">
        <v>35</v>
      </c>
      <c r="F29" s="42">
        <v>1.9249304254588377</v>
      </c>
      <c r="G29" s="41"/>
      <c r="H29" s="41"/>
      <c r="I29" s="62" t="s">
        <v>65</v>
      </c>
    </row>
    <row r="30" spans="2:9" ht="12.75">
      <c r="B30" s="43">
        <v>69</v>
      </c>
      <c r="C30" s="41">
        <v>67</v>
      </c>
      <c r="D30" s="41"/>
      <c r="E30" s="41" t="s">
        <v>36</v>
      </c>
      <c r="F30" s="42">
        <v>1.43</v>
      </c>
      <c r="G30" s="41"/>
      <c r="H30" s="41"/>
      <c r="I30" s="62" t="s">
        <v>66</v>
      </c>
    </row>
    <row r="31" spans="2:9" ht="12.75">
      <c r="B31" s="43">
        <v>60</v>
      </c>
      <c r="C31" s="41">
        <v>64</v>
      </c>
      <c r="D31" s="41"/>
      <c r="E31" s="41" t="s">
        <v>37</v>
      </c>
      <c r="F31" s="42">
        <v>7</v>
      </c>
      <c r="G31" s="41"/>
      <c r="H31" s="41"/>
      <c r="I31" s="62" t="s">
        <v>64</v>
      </c>
    </row>
    <row r="32" spans="2:9" ht="12.75">
      <c r="B32" s="43">
        <v>66</v>
      </c>
      <c r="C32" s="41">
        <v>62</v>
      </c>
      <c r="D32" s="41"/>
      <c r="E32" s="41" t="s">
        <v>8</v>
      </c>
      <c r="F32" s="42">
        <v>1</v>
      </c>
      <c r="G32" s="41"/>
      <c r="H32" s="41"/>
      <c r="I32" s="62" t="s">
        <v>67</v>
      </c>
    </row>
    <row r="33" spans="2:9" ht="12.75">
      <c r="B33" s="44"/>
      <c r="C33" s="45"/>
      <c r="D33" s="45"/>
      <c r="E33" s="45" t="s">
        <v>17</v>
      </c>
      <c r="F33" s="46">
        <f>TDIST(F30,F31,F32)</f>
        <v>0.0978978895956526</v>
      </c>
      <c r="G33" s="45"/>
      <c r="H33" s="58" t="s">
        <v>54</v>
      </c>
      <c r="I33" s="47"/>
    </row>
    <row r="34" ht="12.75">
      <c r="F34" s="2"/>
    </row>
    <row r="35" spans="2:8" ht="12.75">
      <c r="B35" s="4" t="s">
        <v>40</v>
      </c>
      <c r="C35" s="5"/>
      <c r="D35" s="5"/>
      <c r="E35" s="5"/>
      <c r="F35" s="18"/>
      <c r="G35" s="5"/>
      <c r="H35" s="6"/>
    </row>
    <row r="36" spans="2:8" ht="12.75">
      <c r="B36" s="7" t="s">
        <v>41</v>
      </c>
      <c r="C36" s="3" t="s">
        <v>42</v>
      </c>
      <c r="D36" s="3" t="s">
        <v>43</v>
      </c>
      <c r="E36" s="3" t="s">
        <v>3</v>
      </c>
      <c r="F36" s="9">
        <f>AVERAGE(B37:B44)</f>
        <v>167.875</v>
      </c>
      <c r="G36" s="3">
        <f>AVERAGE(C37:C44)</f>
        <v>164.25</v>
      </c>
      <c r="H36" s="8" t="s">
        <v>1</v>
      </c>
    </row>
    <row r="37" spans="2:8" ht="12.75">
      <c r="B37" s="7">
        <v>250</v>
      </c>
      <c r="C37" s="3">
        <v>241</v>
      </c>
      <c r="D37" s="3">
        <f>B37-C37</f>
        <v>9</v>
      </c>
      <c r="E37" s="3" t="s">
        <v>32</v>
      </c>
      <c r="F37" s="9">
        <f>STDEV(B37:B44)</f>
        <v>49.40051329982022</v>
      </c>
      <c r="G37" s="3">
        <f>STDEV(C37:C44)</f>
        <v>46.8851179556401</v>
      </c>
      <c r="H37" s="8">
        <f>COUNT(B37:B44)</f>
        <v>8</v>
      </c>
    </row>
    <row r="38" spans="2:8" ht="12.75">
      <c r="B38" s="7">
        <v>92</v>
      </c>
      <c r="C38" s="3">
        <v>89</v>
      </c>
      <c r="D38" s="3">
        <f aca="true" t="shared" si="2" ref="D38:D44">B38-C38</f>
        <v>3</v>
      </c>
      <c r="E38" s="3"/>
      <c r="F38" s="9"/>
      <c r="G38" s="3"/>
      <c r="H38" s="8"/>
    </row>
    <row r="39" spans="2:8" ht="12.75">
      <c r="B39" s="7">
        <v>120</v>
      </c>
      <c r="C39" s="3">
        <v>123</v>
      </c>
      <c r="D39" s="3">
        <f t="shared" si="2"/>
        <v>-3</v>
      </c>
      <c r="E39" s="3"/>
      <c r="F39" s="9"/>
      <c r="G39" s="3"/>
      <c r="H39" s="8" t="s">
        <v>37</v>
      </c>
    </row>
    <row r="40" spans="2:8" ht="12.75">
      <c r="B40" s="7">
        <v>145</v>
      </c>
      <c r="C40" s="3">
        <v>141</v>
      </c>
      <c r="D40" s="3">
        <f t="shared" si="2"/>
        <v>4</v>
      </c>
      <c r="E40" s="3" t="s">
        <v>44</v>
      </c>
      <c r="F40" s="10">
        <f>AVERAGE(D37:D44)</f>
        <v>3.625</v>
      </c>
      <c r="G40" s="3"/>
      <c r="H40" s="8">
        <f>H37-1</f>
        <v>7</v>
      </c>
    </row>
    <row r="41" spans="2:8" ht="12.75">
      <c r="B41" s="7">
        <v>192</v>
      </c>
      <c r="C41" s="3">
        <v>190</v>
      </c>
      <c r="D41" s="3">
        <f t="shared" si="2"/>
        <v>2</v>
      </c>
      <c r="E41" s="3" t="s">
        <v>45</v>
      </c>
      <c r="F41" s="10">
        <f>STDEV(D37:D44)</f>
        <v>5.0691644845505435</v>
      </c>
      <c r="G41" s="3"/>
      <c r="H41" s="8"/>
    </row>
    <row r="42" spans="2:8" ht="12.75">
      <c r="B42" s="7">
        <v>177</v>
      </c>
      <c r="C42" s="3">
        <v>180</v>
      </c>
      <c r="D42" s="3">
        <f t="shared" si="2"/>
        <v>-3</v>
      </c>
      <c r="E42" s="3" t="s">
        <v>46</v>
      </c>
      <c r="F42" s="10">
        <f>F41/SQRT(H37)</f>
        <v>1.7922202909878495</v>
      </c>
      <c r="G42" s="3"/>
      <c r="H42" s="8"/>
    </row>
    <row r="43" spans="2:8" ht="12.75">
      <c r="B43" s="7">
        <v>201</v>
      </c>
      <c r="C43" s="3">
        <v>190</v>
      </c>
      <c r="D43" s="3">
        <f t="shared" si="2"/>
        <v>11</v>
      </c>
      <c r="E43" s="3" t="s">
        <v>36</v>
      </c>
      <c r="F43" s="10">
        <f>F40/F42</f>
        <v>2.022630821795877</v>
      </c>
      <c r="G43" s="3"/>
      <c r="H43" s="8"/>
    </row>
    <row r="44" spans="2:8" ht="12.75">
      <c r="B44" s="7">
        <v>166</v>
      </c>
      <c r="C44" s="3">
        <v>160</v>
      </c>
      <c r="D44" s="3">
        <f t="shared" si="2"/>
        <v>6</v>
      </c>
      <c r="E44" s="3" t="s">
        <v>8</v>
      </c>
      <c r="F44" s="10">
        <v>1</v>
      </c>
      <c r="G44" s="10">
        <v>2</v>
      </c>
      <c r="H44" s="8"/>
    </row>
    <row r="45" spans="2:8" ht="12.75">
      <c r="B45" s="13"/>
      <c r="C45" s="14"/>
      <c r="D45" s="14"/>
      <c r="E45" s="14" t="s">
        <v>47</v>
      </c>
      <c r="F45" s="19">
        <f>TDIST(F43,H40,F44)</f>
        <v>0.04140414303318744</v>
      </c>
      <c r="G45" s="20">
        <f>TDIST(F43,H40,2)</f>
        <v>0.08280828606637489</v>
      </c>
      <c r="H45" s="57" t="s">
        <v>55</v>
      </c>
    </row>
    <row r="47" spans="2:7" ht="12.75">
      <c r="B47" s="4" t="s">
        <v>48</v>
      </c>
      <c r="C47" s="5"/>
      <c r="D47" s="5"/>
      <c r="E47" s="5"/>
      <c r="F47" s="5"/>
      <c r="G47" s="6"/>
    </row>
    <row r="48" spans="2:7" ht="12.75">
      <c r="B48" s="7"/>
      <c r="C48" s="3"/>
      <c r="D48" s="3"/>
      <c r="E48" s="3"/>
      <c r="F48" s="3"/>
      <c r="G48" s="8"/>
    </row>
    <row r="49" spans="2:7" ht="12.75">
      <c r="B49" s="7" t="s">
        <v>49</v>
      </c>
      <c r="C49" s="48">
        <v>10102</v>
      </c>
      <c r="D49" s="3"/>
      <c r="E49" s="3" t="s">
        <v>50</v>
      </c>
      <c r="F49" s="3">
        <v>4201</v>
      </c>
      <c r="G49" s="8"/>
    </row>
    <row r="50" spans="2:7" ht="12.75">
      <c r="B50" s="7" t="s">
        <v>51</v>
      </c>
      <c r="C50" s="49">
        <v>0.84</v>
      </c>
      <c r="D50" s="3"/>
      <c r="E50" s="3" t="s">
        <v>52</v>
      </c>
      <c r="F50" s="49">
        <v>0.86</v>
      </c>
      <c r="G50" s="8"/>
    </row>
    <row r="51" spans="2:7" ht="12.75">
      <c r="B51" s="7" t="s">
        <v>0</v>
      </c>
      <c r="C51" s="49">
        <f>SQRT(C50*(1-C50)/C49)</f>
        <v>0.0036475054734673752</v>
      </c>
      <c r="D51" s="3"/>
      <c r="E51" s="3" t="s">
        <v>0</v>
      </c>
      <c r="F51" s="49">
        <f>SQRT(F50*(1-F50)/F49)</f>
        <v>0.0053534888525660455</v>
      </c>
      <c r="G51" s="8"/>
    </row>
    <row r="52" spans="2:7" ht="12.75">
      <c r="B52" s="7"/>
      <c r="C52" s="3"/>
      <c r="D52" s="3"/>
      <c r="E52" s="3"/>
      <c r="F52" s="3"/>
      <c r="G52" s="8"/>
    </row>
    <row r="53" spans="2:7" ht="12.75">
      <c r="B53" s="7"/>
      <c r="C53" s="3"/>
      <c r="D53" s="3"/>
      <c r="E53" s="3"/>
      <c r="F53" s="3"/>
      <c r="G53" s="8"/>
    </row>
    <row r="54" spans="2:7" ht="12.75">
      <c r="B54" s="7" t="s">
        <v>43</v>
      </c>
      <c r="C54" s="49">
        <f>-C50+F50</f>
        <v>0.020000000000000018</v>
      </c>
      <c r="D54" s="3"/>
      <c r="E54" s="3"/>
      <c r="F54" s="3"/>
      <c r="G54" s="8"/>
    </row>
    <row r="55" spans="2:7" ht="12.75">
      <c r="B55" s="7" t="s">
        <v>35</v>
      </c>
      <c r="C55" s="49">
        <f>SQRT(C51^2+F51^2)</f>
        <v>0.006477973377031074</v>
      </c>
      <c r="D55" s="3"/>
      <c r="E55" s="3"/>
      <c r="F55" s="3"/>
      <c r="G55" s="8"/>
    </row>
    <row r="56" spans="2:7" ht="12.75">
      <c r="B56" s="7" t="s">
        <v>4</v>
      </c>
      <c r="C56" s="49">
        <f>C54/C55</f>
        <v>3.087385334264254</v>
      </c>
      <c r="D56" s="3"/>
      <c r="E56" s="3"/>
      <c r="F56" s="3"/>
      <c r="G56" s="8"/>
    </row>
    <row r="57" spans="2:7" ht="12.75">
      <c r="B57" s="13" t="s">
        <v>53</v>
      </c>
      <c r="C57" s="50">
        <f>2*(1-NORMSDIST(C56))</f>
        <v>0.002019256579340656</v>
      </c>
      <c r="D57" s="14"/>
      <c r="E57" s="59" t="s">
        <v>55</v>
      </c>
      <c r="F57" s="14"/>
      <c r="G57" s="15"/>
    </row>
    <row r="61" spans="2:7" ht="18">
      <c r="B61" s="51" t="s">
        <v>11</v>
      </c>
      <c r="C61" s="5"/>
      <c r="D61" s="5"/>
      <c r="E61" s="5"/>
      <c r="F61" s="5"/>
      <c r="G61" s="6"/>
    </row>
    <row r="62" spans="2:7" ht="12.75">
      <c r="B62" s="7"/>
      <c r="C62" s="3"/>
      <c r="D62" s="3"/>
      <c r="E62" s="3"/>
      <c r="F62" s="3"/>
      <c r="G62" s="8"/>
    </row>
    <row r="63" spans="2:7" ht="18">
      <c r="B63" s="7"/>
      <c r="C63" s="52" t="s">
        <v>18</v>
      </c>
      <c r="D63" s="3"/>
      <c r="E63" s="3"/>
      <c r="F63" s="3"/>
      <c r="G63" s="8"/>
    </row>
    <row r="64" spans="2:7" ht="12.75">
      <c r="B64" s="7"/>
      <c r="C64" s="3"/>
      <c r="D64" s="3"/>
      <c r="E64" s="3"/>
      <c r="F64" s="3"/>
      <c r="G64" s="8"/>
    </row>
    <row r="65" spans="2:7" ht="12.75">
      <c r="B65" s="7" t="s">
        <v>7</v>
      </c>
      <c r="C65" s="60" t="s">
        <v>15</v>
      </c>
      <c r="D65" s="60" t="s">
        <v>6</v>
      </c>
      <c r="E65" s="3"/>
      <c r="F65" s="3" t="s">
        <v>16</v>
      </c>
      <c r="G65" s="8"/>
    </row>
    <row r="66" spans="2:7" ht="12.75">
      <c r="B66" s="7">
        <v>0.001</v>
      </c>
      <c r="C66" s="49">
        <f>NORMSDIST(B66)</f>
        <v>0.500398942213911</v>
      </c>
      <c r="D66" s="3">
        <f>NORMSINV(C66)</f>
        <v>0.0009999999999997372</v>
      </c>
      <c r="E66" s="3"/>
      <c r="F66" s="16">
        <f>1-C66</f>
        <v>0.499601057786089</v>
      </c>
      <c r="G66" s="8"/>
    </row>
    <row r="67" spans="2:9" ht="12.75">
      <c r="B67" s="7">
        <v>1</v>
      </c>
      <c r="C67" s="49">
        <f>NORMSDIST(B67)</f>
        <v>0.8413447460685429</v>
      </c>
      <c r="D67" s="3">
        <f>NORMSINV(C67)</f>
        <v>0.9999999999999998</v>
      </c>
      <c r="E67" s="3"/>
      <c r="F67" s="16">
        <f>1-C67</f>
        <v>0.15865525393145707</v>
      </c>
      <c r="G67" s="8"/>
      <c r="I67" s="3">
        <f>1-NORMSDIST(2.68)</f>
        <v>0.0036811080091750936</v>
      </c>
    </row>
    <row r="68" spans="2:7" ht="12.75">
      <c r="B68" s="7">
        <v>2</v>
      </c>
      <c r="C68" s="49">
        <f>NORMSDIST(B68)</f>
        <v>0.9772498680518207</v>
      </c>
      <c r="D68" s="3">
        <f>NORMSINV(C68)</f>
        <v>1.999999999999996</v>
      </c>
      <c r="E68" s="3"/>
      <c r="F68" s="16">
        <f>1-C68</f>
        <v>0.02275013194817932</v>
      </c>
      <c r="G68" s="8"/>
    </row>
    <row r="69" spans="2:7" ht="12.75">
      <c r="B69" s="7">
        <v>3</v>
      </c>
      <c r="C69" s="49">
        <f>NORMSDIST(B69)</f>
        <v>0.9986501019683699</v>
      </c>
      <c r="D69" s="3">
        <f>NORMSINV(C69)</f>
        <v>2.999999999999952</v>
      </c>
      <c r="E69" s="3"/>
      <c r="F69" s="16">
        <f>1-C69</f>
        <v>0.0013498980316301035</v>
      </c>
      <c r="G69" s="8"/>
    </row>
    <row r="70" spans="2:7" ht="12.75">
      <c r="B70" s="7"/>
      <c r="C70" s="49"/>
      <c r="D70" s="3"/>
      <c r="E70" s="3"/>
      <c r="F70" s="3"/>
      <c r="G70" s="8"/>
    </row>
    <row r="71" spans="2:7" ht="18">
      <c r="B71" s="7"/>
      <c r="C71" s="52" t="s">
        <v>19</v>
      </c>
      <c r="D71" s="3"/>
      <c r="E71" s="3"/>
      <c r="F71" s="3"/>
      <c r="G71" s="8"/>
    </row>
    <row r="72" spans="2:7" ht="12.75">
      <c r="B72" s="7"/>
      <c r="C72" s="3"/>
      <c r="D72" s="3"/>
      <c r="E72" s="3"/>
      <c r="F72" s="3"/>
      <c r="G72" s="8"/>
    </row>
    <row r="73" spans="2:7" ht="12.75">
      <c r="B73" s="7"/>
      <c r="C73" s="3" t="s">
        <v>9</v>
      </c>
      <c r="D73" s="3" t="s">
        <v>8</v>
      </c>
      <c r="E73" s="3"/>
      <c r="F73" s="3"/>
      <c r="G73" s="8"/>
    </row>
    <row r="74" spans="2:7" ht="12.75">
      <c r="B74" s="7"/>
      <c r="C74" s="3">
        <v>6</v>
      </c>
      <c r="D74" s="3">
        <v>2</v>
      </c>
      <c r="E74" s="3"/>
      <c r="F74" s="3"/>
      <c r="G74" s="8"/>
    </row>
    <row r="75" spans="2:10" ht="12.75">
      <c r="B75" s="7"/>
      <c r="C75" s="49"/>
      <c r="D75" s="3"/>
      <c r="E75" s="3"/>
      <c r="F75" s="3"/>
      <c r="G75" s="8"/>
      <c r="I75" s="3" t="s">
        <v>72</v>
      </c>
      <c r="J75" s="1">
        <f>TDIST(1.89,7,1)</f>
        <v>0.05033768340336471</v>
      </c>
    </row>
    <row r="76" spans="2:10" ht="12.75">
      <c r="B76" s="7" t="s">
        <v>12</v>
      </c>
      <c r="C76" s="60" t="s">
        <v>14</v>
      </c>
      <c r="D76" s="60" t="s">
        <v>13</v>
      </c>
      <c r="E76" s="3"/>
      <c r="F76" s="3" t="s">
        <v>17</v>
      </c>
      <c r="G76" s="8"/>
      <c r="I76" s="3" t="s">
        <v>73</v>
      </c>
      <c r="J76" s="1">
        <f>TINV(0.1,7)</f>
        <v>1.894578603655801</v>
      </c>
    </row>
    <row r="77" spans="2:7" ht="12.75">
      <c r="B77" s="7">
        <v>0.001</v>
      </c>
      <c r="C77" s="49">
        <f>TDIST(B77,$C$74,$D$74)</f>
        <v>0.9992345346041765</v>
      </c>
      <c r="D77" s="3">
        <f>TINV(C77,$C$74)</f>
        <v>0.0010000000002919336</v>
      </c>
      <c r="E77" s="3"/>
      <c r="F77" s="16">
        <f>C77/2</f>
        <v>0.4996172673020883</v>
      </c>
      <c r="G77" s="8"/>
    </row>
    <row r="78" spans="2:10" ht="12.75">
      <c r="B78" s="7">
        <v>1</v>
      </c>
      <c r="C78" s="49">
        <f>TDIST(B78,$C$74,$D$74)</f>
        <v>0.35591768380029387</v>
      </c>
      <c r="D78" s="3">
        <f>TINV(C78,$C$74)</f>
        <v>1.0000000000000004</v>
      </c>
      <c r="E78" s="3"/>
      <c r="F78" s="16">
        <f>C78/2</f>
        <v>0.17795884190014694</v>
      </c>
      <c r="G78" s="8"/>
      <c r="J78" s="1">
        <f>2*(1-NORMSDIST(2.77))</f>
        <v>0.005605629265529988</v>
      </c>
    </row>
    <row r="79" spans="2:7" ht="12.75">
      <c r="B79" s="7">
        <v>2</v>
      </c>
      <c r="C79" s="49">
        <f>TDIST(B79,$C$74,$D$74)</f>
        <v>0.09242631102503163</v>
      </c>
      <c r="D79" s="3">
        <f>TINV(C79,$C$74)</f>
        <v>2</v>
      </c>
      <c r="E79" s="3"/>
      <c r="F79" s="16">
        <f>C79/2</f>
        <v>0.04621315551251581</v>
      </c>
      <c r="G79" s="8"/>
    </row>
    <row r="80" spans="2:7" ht="12.75">
      <c r="B80" s="7">
        <v>3</v>
      </c>
      <c r="C80" s="49">
        <f>TDIST(B80,$C$74,$D$74)</f>
        <v>0.02400819674742248</v>
      </c>
      <c r="D80" s="3">
        <f>TINV(C80,$C$74)</f>
        <v>3</v>
      </c>
      <c r="E80" s="3"/>
      <c r="F80" s="16">
        <f>C80/2</f>
        <v>0.01200409837371124</v>
      </c>
      <c r="G80" s="8"/>
    </row>
    <row r="81" spans="2:7" ht="12.75">
      <c r="B81" s="7"/>
      <c r="C81" s="3"/>
      <c r="D81" s="3"/>
      <c r="E81" s="3"/>
      <c r="F81" s="3"/>
      <c r="G81" s="8"/>
    </row>
    <row r="82" spans="2:7" ht="18">
      <c r="B82" s="7"/>
      <c r="C82" s="53" t="s">
        <v>24</v>
      </c>
      <c r="D82" s="3"/>
      <c r="E82" s="3"/>
      <c r="F82" s="3"/>
      <c r="G82" s="8"/>
    </row>
    <row r="83" spans="2:7" ht="12.75">
      <c r="B83" s="7"/>
      <c r="C83" s="3"/>
      <c r="D83" s="3"/>
      <c r="E83" s="3"/>
      <c r="F83" s="3"/>
      <c r="G83" s="8"/>
    </row>
    <row r="84" spans="2:7" ht="12.75">
      <c r="B84" s="7" t="s">
        <v>2</v>
      </c>
      <c r="C84" s="49" t="s">
        <v>21</v>
      </c>
      <c r="D84" s="3" t="s">
        <v>20</v>
      </c>
      <c r="E84" s="3" t="s">
        <v>22</v>
      </c>
      <c r="F84" s="3" t="s">
        <v>23</v>
      </c>
      <c r="G84" s="8" t="s">
        <v>25</v>
      </c>
    </row>
    <row r="85" spans="2:7" ht="12.75">
      <c r="B85" s="7">
        <v>0</v>
      </c>
      <c r="C85" s="49">
        <f>1-NORMSDIST(B85)</f>
        <v>0.5</v>
      </c>
      <c r="D85" s="3">
        <f aca="true" t="shared" si="3" ref="D85:D100">TDIST(B85,$C$74,$D$74)/2</f>
        <v>0.5</v>
      </c>
      <c r="E85" s="49">
        <f>C85-C86</f>
        <v>0.07925970943910299</v>
      </c>
      <c r="F85" s="49">
        <f>D85-D86</f>
        <v>0.07595650423704914</v>
      </c>
      <c r="G85" s="8">
        <f>B85+0.1</f>
        <v>0.1</v>
      </c>
    </row>
    <row r="86" spans="2:7" ht="12.75">
      <c r="B86" s="7">
        <v>0.2</v>
      </c>
      <c r="C86" s="49">
        <f aca="true" t="shared" si="4" ref="C86:C100">1-NORMSDIST(B86)</f>
        <v>0.420740290560897</v>
      </c>
      <c r="D86" s="49">
        <f t="shared" si="3"/>
        <v>0.42404349576295086</v>
      </c>
      <c r="E86" s="49">
        <f aca="true" t="shared" si="5" ref="E86:E99">C86-C87</f>
        <v>0.0761620321712212</v>
      </c>
      <c r="F86" s="49">
        <f aca="true" t="shared" si="6" ref="F86:F99">D86-D87</f>
        <v>0.0725393799993751</v>
      </c>
      <c r="G86" s="8">
        <f aca="true" t="shared" si="7" ref="G86:G99">B86+0.1</f>
        <v>0.30000000000000004</v>
      </c>
    </row>
    <row r="87" spans="2:7" ht="12.75">
      <c r="B87" s="7">
        <f aca="true" t="shared" si="8" ref="B87:B100">B86+0.2</f>
        <v>0.4</v>
      </c>
      <c r="C87" s="49">
        <f t="shared" si="4"/>
        <v>0.3445782583896758</v>
      </c>
      <c r="D87" s="49">
        <f t="shared" si="3"/>
        <v>0.35150411576357576</v>
      </c>
      <c r="E87" s="49">
        <f t="shared" si="5"/>
        <v>0.07032514063960227</v>
      </c>
      <c r="F87" s="49">
        <f t="shared" si="6"/>
        <v>0.06627598030538256</v>
      </c>
      <c r="G87" s="8">
        <f t="shared" si="7"/>
        <v>0.5</v>
      </c>
    </row>
    <row r="88" spans="2:7" ht="12.75">
      <c r="B88" s="7">
        <f t="shared" si="8"/>
        <v>0.6000000000000001</v>
      </c>
      <c r="C88" s="49">
        <f t="shared" si="4"/>
        <v>0.27425311775007355</v>
      </c>
      <c r="D88" s="49">
        <f t="shared" si="3"/>
        <v>0.2852281354581932</v>
      </c>
      <c r="E88" s="49">
        <f t="shared" si="5"/>
        <v>0.0623977191666768</v>
      </c>
      <c r="F88" s="49">
        <f t="shared" si="6"/>
        <v>0.05812295320455957</v>
      </c>
      <c r="G88" s="8">
        <f t="shared" si="7"/>
        <v>0.7000000000000001</v>
      </c>
    </row>
    <row r="89" spans="2:7" ht="12.75">
      <c r="B89" s="7">
        <f t="shared" si="8"/>
        <v>0.8</v>
      </c>
      <c r="C89" s="49">
        <f t="shared" si="4"/>
        <v>0.21185539858339675</v>
      </c>
      <c r="D89" s="49">
        <f t="shared" si="3"/>
        <v>0.22710518225363363</v>
      </c>
      <c r="E89" s="49">
        <f t="shared" si="5"/>
        <v>0.053200144651939674</v>
      </c>
      <c r="F89" s="49">
        <f t="shared" si="6"/>
        <v>0.049146340353486695</v>
      </c>
      <c r="G89" s="8">
        <f t="shared" si="7"/>
        <v>0.9</v>
      </c>
    </row>
    <row r="90" spans="2:7" ht="12.75">
      <c r="B90" s="7">
        <f t="shared" si="8"/>
        <v>1</v>
      </c>
      <c r="C90" s="49">
        <f t="shared" si="4"/>
        <v>0.15865525393145707</v>
      </c>
      <c r="D90" s="49">
        <f t="shared" si="3"/>
        <v>0.17795884190014694</v>
      </c>
      <c r="E90" s="49">
        <f t="shared" si="5"/>
        <v>0.043585583709748854</v>
      </c>
      <c r="F90" s="49">
        <f t="shared" si="6"/>
        <v>0.04027526048154384</v>
      </c>
      <c r="G90" s="8">
        <f t="shared" si="7"/>
        <v>1.1</v>
      </c>
    </row>
    <row r="91" spans="2:7" ht="12.75">
      <c r="B91" s="7">
        <f t="shared" si="8"/>
        <v>1.2</v>
      </c>
      <c r="C91" s="49">
        <f t="shared" si="4"/>
        <v>0.11506967022170822</v>
      </c>
      <c r="D91" s="49">
        <f t="shared" si="3"/>
        <v>0.1376835814186031</v>
      </c>
      <c r="E91" s="49">
        <f t="shared" si="5"/>
        <v>0.03431301098793704</v>
      </c>
      <c r="F91" s="49">
        <f t="shared" si="6"/>
        <v>0.03216287769419812</v>
      </c>
      <c r="G91" s="8">
        <f t="shared" si="7"/>
        <v>1.3</v>
      </c>
    </row>
    <row r="92" spans="2:7" ht="12.75">
      <c r="B92" s="7">
        <f t="shared" si="8"/>
        <v>1.4</v>
      </c>
      <c r="C92" s="49">
        <f t="shared" si="4"/>
        <v>0.08075665923377118</v>
      </c>
      <c r="D92" s="49">
        <f t="shared" si="3"/>
        <v>0.10552070372440497</v>
      </c>
      <c r="E92" s="49">
        <f t="shared" si="5"/>
        <v>0.025957367534213294</v>
      </c>
      <c r="F92" s="49">
        <f t="shared" si="6"/>
        <v>0.025162695360632592</v>
      </c>
      <c r="G92" s="8">
        <f t="shared" si="7"/>
        <v>1.5</v>
      </c>
    </row>
    <row r="93" spans="2:7" ht="12.75">
      <c r="B93" s="7">
        <f t="shared" si="8"/>
        <v>1.5999999999999999</v>
      </c>
      <c r="C93" s="49">
        <f t="shared" si="4"/>
        <v>0.054799291699557884</v>
      </c>
      <c r="D93" s="49">
        <f t="shared" si="3"/>
        <v>0.08035800836377238</v>
      </c>
      <c r="E93" s="49">
        <f t="shared" si="5"/>
        <v>0.018868972586632005</v>
      </c>
      <c r="F93" s="49">
        <f t="shared" si="6"/>
        <v>0.019381797785200328</v>
      </c>
      <c r="G93" s="8">
        <f t="shared" si="7"/>
        <v>1.7</v>
      </c>
    </row>
    <row r="94" spans="2:7" ht="12.75">
      <c r="B94" s="7">
        <f t="shared" si="8"/>
        <v>1.7999999999999998</v>
      </c>
      <c r="C94" s="49">
        <f t="shared" si="4"/>
        <v>0.03593031911292588</v>
      </c>
      <c r="D94" s="49">
        <f t="shared" si="3"/>
        <v>0.060976210578572054</v>
      </c>
      <c r="E94" s="49">
        <f t="shared" si="5"/>
        <v>0.01318018716474656</v>
      </c>
      <c r="F94" s="49">
        <f t="shared" si="6"/>
        <v>0.014763055066056241</v>
      </c>
      <c r="G94" s="8">
        <f t="shared" si="7"/>
        <v>1.9</v>
      </c>
    </row>
    <row r="95" spans="2:7" ht="12.75">
      <c r="B95" s="7">
        <f t="shared" si="8"/>
        <v>1.9999999999999998</v>
      </c>
      <c r="C95" s="49">
        <f t="shared" si="4"/>
        <v>0.02275013194817932</v>
      </c>
      <c r="D95" s="49">
        <f t="shared" si="3"/>
        <v>0.04621315551251581</v>
      </c>
      <c r="E95" s="49">
        <f t="shared" si="5"/>
        <v>0.00884668443468084</v>
      </c>
      <c r="F95" s="49">
        <f t="shared" si="6"/>
        <v>0.01116206238313227</v>
      </c>
      <c r="G95" s="8">
        <f t="shared" si="7"/>
        <v>2.0999999999999996</v>
      </c>
    </row>
    <row r="96" spans="2:7" ht="12.75">
      <c r="B96" s="7">
        <f t="shared" si="8"/>
        <v>2.1999999999999997</v>
      </c>
      <c r="C96" s="49">
        <f t="shared" si="4"/>
        <v>0.01390344751349848</v>
      </c>
      <c r="D96" s="49">
        <f t="shared" si="3"/>
        <v>0.035051093129383544</v>
      </c>
      <c r="E96" s="49">
        <f t="shared" si="5"/>
        <v>0.005705911588902435</v>
      </c>
      <c r="F96" s="49">
        <f t="shared" si="6"/>
        <v>0.008403654689997729</v>
      </c>
      <c r="G96" s="8">
        <f t="shared" si="7"/>
        <v>2.3</v>
      </c>
    </row>
    <row r="97" spans="2:7" ht="12.75">
      <c r="B97" s="7">
        <f t="shared" si="8"/>
        <v>2.4</v>
      </c>
      <c r="C97" s="49">
        <f t="shared" si="4"/>
        <v>0.008197535924596044</v>
      </c>
      <c r="D97" s="49">
        <f t="shared" si="3"/>
        <v>0.026647438439385815</v>
      </c>
      <c r="E97" s="49">
        <f t="shared" si="5"/>
        <v>0.0035363479008773124</v>
      </c>
      <c r="F97" s="49">
        <f t="shared" si="6"/>
        <v>0.006316300586683893</v>
      </c>
      <c r="G97" s="8">
        <f t="shared" si="7"/>
        <v>2.5</v>
      </c>
    </row>
    <row r="98" spans="2:7" ht="12.75">
      <c r="B98" s="7">
        <f t="shared" si="8"/>
        <v>2.6</v>
      </c>
      <c r="C98" s="49">
        <f t="shared" si="4"/>
        <v>0.004661188023718732</v>
      </c>
      <c r="D98" s="49">
        <f t="shared" si="3"/>
        <v>0.020331137852701922</v>
      </c>
      <c r="E98" s="49">
        <f t="shared" si="5"/>
        <v>0.0021060576932904196</v>
      </c>
      <c r="F98" s="49">
        <f t="shared" si="6"/>
        <v>0.004749163834524775</v>
      </c>
      <c r="G98" s="8">
        <f t="shared" si="7"/>
        <v>2.7</v>
      </c>
    </row>
    <row r="99" spans="2:7" ht="12.75">
      <c r="B99" s="7">
        <f t="shared" si="8"/>
        <v>2.8000000000000003</v>
      </c>
      <c r="C99" s="49">
        <f t="shared" si="4"/>
        <v>0.0025551303304283124</v>
      </c>
      <c r="D99" s="49">
        <f t="shared" si="3"/>
        <v>0.015581974018177147</v>
      </c>
      <c r="E99" s="49">
        <f t="shared" si="5"/>
        <v>0.00120523229879832</v>
      </c>
      <c r="F99" s="49">
        <f t="shared" si="6"/>
        <v>0.003577875644465928</v>
      </c>
      <c r="G99" s="8">
        <f t="shared" si="7"/>
        <v>2.9000000000000004</v>
      </c>
    </row>
    <row r="100" spans="2:7" ht="12.75">
      <c r="B100" s="13">
        <f t="shared" si="8"/>
        <v>3.0000000000000004</v>
      </c>
      <c r="C100" s="54">
        <f t="shared" si="4"/>
        <v>0.0013498980316299924</v>
      </c>
      <c r="D100" s="54">
        <f t="shared" si="3"/>
        <v>0.01200409837371122</v>
      </c>
      <c r="E100" s="55"/>
      <c r="F100" s="55"/>
      <c r="G100" s="15"/>
    </row>
    <row r="101" spans="2:6" ht="12.75">
      <c r="B101"/>
      <c r="C101"/>
      <c r="D101"/>
      <c r="E101"/>
      <c r="F101"/>
    </row>
    <row r="102" spans="2:6" ht="12.75">
      <c r="B102"/>
      <c r="C102"/>
      <c r="D102"/>
      <c r="E102"/>
      <c r="F102"/>
    </row>
    <row r="103" ht="12.75">
      <c r="B103"/>
    </row>
    <row r="107" ht="12.75">
      <c r="B107"/>
    </row>
    <row r="111" ht="12.75">
      <c r="B111"/>
    </row>
    <row r="112" ht="12.75">
      <c r="B112"/>
    </row>
  </sheetData>
  <printOptions/>
  <pageMargins left="0.7480314960629921" right="0.7480314960629921" top="0.984251968503937" bottom="0.984251968503937" header="0.5118110236220472" footer="0.5118110236220472"/>
  <pageSetup fitToHeight="4" fitToWidth="1" orientation="portrait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Mahoney</dc:creator>
  <cp:keywords/>
  <dc:description/>
  <cp:lastModifiedBy>Jim Mahoney</cp:lastModifiedBy>
  <cp:lastPrinted>2005-03-08T20:54:12Z</cp:lastPrinted>
  <dcterms:created xsi:type="dcterms:W3CDTF">2005-03-08T16:45:27Z</dcterms:created>
  <cp:category/>
  <cp:version/>
  <cp:contentType/>
  <cp:contentStatus/>
</cp:coreProperties>
</file>