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720" windowWidth="22000" windowHeight="19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<sst xmlns="http://schemas.openxmlformats.org/spreadsheetml/2006/main" count="40" uniqueCount="37">
  <si>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x</t>
  </si>
  <si>
    <t>y</t>
  </si>
  <si>
    <t>Column 1</t>
  </si>
  <si>
    <t>Column 2</t>
  </si>
  <si>
    <t>n</t>
  </si>
  <si>
    <t>r</t>
  </si>
  <si>
    <t>r^2</t>
  </si>
  <si>
    <t>t</t>
  </si>
  <si>
    <t>p-value</t>
  </si>
  <si>
    <t>fisher</t>
  </si>
  <si>
    <t>normdist</t>
  </si>
  <si>
    <t xml:space="preserve"> alternate version of p</t>
  </si>
  <si>
    <t>regression analysis</t>
  </si>
  <si>
    <t>see "help statistical functions"</t>
  </si>
  <si>
    <t>from "data analysis tools ... Correlation "</t>
  </si>
  <si>
    <t>Data</t>
  </si>
  <si>
    <t xml:space="preserve"> =  fraction of y var. from line</t>
  </si>
  <si>
    <t xml:space="preserve"> = TDIST(C15,C12-2,2)</t>
  </si>
  <si>
    <t xml:space="preserve"> = CORREL(E6:E11,F6:F11)</t>
  </si>
  <si>
    <t xml:space="preserve"> = C13/SQRT((1-C13^2)/(C12-2))</t>
  </si>
  <si>
    <t>turn it around...</t>
  </si>
  <si>
    <t>a</t>
  </si>
  <si>
    <t>b</t>
  </si>
  <si>
    <t xml:space="preserve"> =slope(y's, x's)</t>
  </si>
  <si>
    <t xml:space="preserve"> =intercept(y's, x's)</t>
  </si>
  <si>
    <t>y = a x + b</t>
  </si>
  <si>
    <t>x = (1/a) y - (b/a)</t>
  </si>
  <si>
    <t>1/a</t>
  </si>
  <si>
    <t xml:space="preserve"> -b/a</t>
  </si>
  <si>
    <t>x=g(y)</t>
  </si>
  <si>
    <t>(1/) y - (b/a)</t>
  </si>
  <si>
    <t>The red line is the regression line from the plot on the left</t>
  </si>
  <si>
    <t>y error</t>
  </si>
  <si>
    <t xml:space="preserve"> = steyx(y's, x's)</t>
  </si>
  <si>
    <t>The error bars are + and - one "standard error"</t>
  </si>
  <si>
    <t>This is another "t" statistic that measures how likely</t>
  </si>
  <si>
    <t>the y values are to be that far from the line.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</si>
</sst>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  <font>
      <vertAlign val="superscript"/>
      <sz val="12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775"/>
          <c:w val="0.95925"/>
          <c:h val="0.9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Sheet1!$E$55</c:f>
                <c:numCache>
                  <c:ptCount val="1"/>
                  <c:pt idx="0">
                    <c:v>78.13784108153712</c:v>
                  </c:pt>
                </c:numCache>
              </c:numRef>
            </c:plus>
            <c:minus>
              <c:numRef>
                <c:f>Sheet1!$E$55</c:f>
                <c:numCache>
                  <c:ptCount val="1"/>
                  <c:pt idx="0">
                    <c:v>78.13784108153712</c:v>
                  </c:pt>
                </c:numCache>
              </c:numRef>
            </c:minus>
            <c:noEndCap val="0"/>
          </c:errBars>
          <c:xVal>
            <c:numRef>
              <c:f>Sheet1!$E$6:$E$11</c:f>
              <c:numCache/>
            </c:numRef>
          </c:xVal>
          <c:yVal>
            <c:numRef>
              <c:f>Sheet1!$F$6:$F$11</c:f>
              <c:numCache/>
            </c:numRef>
          </c:yVal>
          <c:smooth val="0"/>
        </c:ser>
        <c:axId val="8120057"/>
        <c:axId val="5971650"/>
      </c:scatterChart>
      <c:valAx>
        <c:axId val="8120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650"/>
        <c:crosses val="autoZero"/>
        <c:crossBetween val="midCat"/>
        <c:dispUnits/>
      </c:valAx>
      <c:valAx>
        <c:axId val="5971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2005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turn it around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Sheet1!$I$5:$I$10</c:f>
              <c:numCache/>
            </c:numRef>
          </c:xVal>
          <c:yVal>
            <c:numRef>
              <c:f>Sheet1!$J$5:$J$10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Sheet1!$I$5:$I$10</c:f>
              <c:numCache/>
            </c:numRef>
          </c:xVal>
          <c:yVal>
            <c:numRef>
              <c:f>Sheet1!$K$5:$K$10</c:f>
              <c:numCache/>
            </c:numRef>
          </c:yVal>
          <c:smooth val="1"/>
        </c:ser>
        <c:axId val="53744851"/>
        <c:axId val="13941612"/>
      </c:scatterChart>
      <c:valAx>
        <c:axId val="5374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41612"/>
        <c:crosses val="autoZero"/>
        <c:crossBetween val="midCat"/>
        <c:dispUnits/>
      </c:valAx>
      <c:valAx>
        <c:axId val="13941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4485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114300</xdr:rowOff>
    </xdr:from>
    <xdr:to>
      <xdr:col>5</xdr:col>
      <xdr:colOff>390525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295275" y="4657725"/>
        <a:ext cx="42100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13</xdr:row>
      <xdr:rowOff>28575</xdr:rowOff>
    </xdr:from>
    <xdr:to>
      <xdr:col>12</xdr:col>
      <xdr:colOff>466725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6096000" y="2286000"/>
        <a:ext cx="4514850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1"/>
  <sheetViews>
    <sheetView tabSelected="1" workbookViewId="0" topLeftCell="A1">
      <selection activeCell="C61" sqref="C61"/>
    </sheetView>
  </sheetViews>
  <sheetFormatPr defaultColWidth="11.00390625" defaultRowHeight="12.75"/>
  <cols>
    <col min="1" max="1" width="7.625" style="0" customWidth="1"/>
    <col min="2" max="2" width="9.625" style="0" customWidth="1"/>
    <col min="3" max="3" width="16.00390625" style="0" customWidth="1"/>
    <col min="4" max="4" width="9.75390625" style="0" customWidth="1"/>
    <col min="7" max="7" width="10.75390625" style="6" customWidth="1"/>
    <col min="11" max="11" width="13.375" style="0" customWidth="1"/>
  </cols>
  <sheetData>
    <row r="3" ht="18">
      <c r="I3" s="7" t="s">
        <v>20</v>
      </c>
    </row>
    <row r="4" spans="2:11" ht="19.5">
      <c r="B4" s="4" t="s">
        <v>12</v>
      </c>
      <c r="E4" s="5" t="s">
        <v>15</v>
      </c>
      <c r="I4" t="s">
        <v>1</v>
      </c>
      <c r="J4" t="s">
        <v>29</v>
      </c>
      <c r="K4" t="s">
        <v>30</v>
      </c>
    </row>
    <row r="5" spans="5:11" ht="12.75">
      <c r="E5" t="s">
        <v>0</v>
      </c>
      <c r="F5" t="s">
        <v>1</v>
      </c>
      <c r="I5">
        <v>100</v>
      </c>
      <c r="J5">
        <v>1</v>
      </c>
      <c r="K5">
        <f>$K$54*I5+$K$55</f>
        <v>-0.5323227819884075</v>
      </c>
    </row>
    <row r="6" spans="2:11" ht="12.75">
      <c r="B6" t="s">
        <v>13</v>
      </c>
      <c r="E6">
        <v>1</v>
      </c>
      <c r="F6">
        <v>100</v>
      </c>
      <c r="I6">
        <v>150</v>
      </c>
      <c r="J6">
        <v>2</v>
      </c>
      <c r="K6">
        <f>$K$54*I6+$K$55</f>
        <v>1.324565314311191</v>
      </c>
    </row>
    <row r="7" spans="5:11" ht="12.75">
      <c r="E7">
        <v>2</v>
      </c>
      <c r="F7">
        <v>150</v>
      </c>
      <c r="I7">
        <v>300</v>
      </c>
      <c r="J7">
        <v>5</v>
      </c>
      <c r="K7">
        <f>$K$54*I7+$K$55</f>
        <v>6.895229603209987</v>
      </c>
    </row>
    <row r="8" spans="5:11" ht="12.75">
      <c r="E8">
        <v>5</v>
      </c>
      <c r="F8">
        <v>300</v>
      </c>
      <c r="I8">
        <v>290</v>
      </c>
      <c r="J8">
        <v>8</v>
      </c>
      <c r="K8">
        <f>$K$54*I8+$K$55</f>
        <v>6.523851983950069</v>
      </c>
    </row>
    <row r="9" spans="5:11" ht="12.75">
      <c r="E9">
        <v>8</v>
      </c>
      <c r="F9">
        <v>290</v>
      </c>
      <c r="I9">
        <v>500</v>
      </c>
      <c r="J9">
        <v>10</v>
      </c>
      <c r="K9">
        <f>$K$54*I9+$K$55</f>
        <v>14.322781988408382</v>
      </c>
    </row>
    <row r="10" spans="5:11" ht="12.75">
      <c r="E10">
        <v>10</v>
      </c>
      <c r="F10">
        <v>500</v>
      </c>
      <c r="I10">
        <v>450</v>
      </c>
      <c r="J10">
        <v>15</v>
      </c>
      <c r="K10">
        <f>$K$54*I10+$K$55</f>
        <v>12.465893892108783</v>
      </c>
    </row>
    <row r="11" spans="5:6" ht="12.75">
      <c r="E11">
        <v>15</v>
      </c>
      <c r="F11">
        <v>450</v>
      </c>
    </row>
    <row r="12" spans="2:3" ht="12.75">
      <c r="B12" t="s">
        <v>4</v>
      </c>
      <c r="C12">
        <f>COUNT(E6:E11)</f>
        <v>6</v>
      </c>
    </row>
    <row r="13" spans="2:4" ht="12.75">
      <c r="B13" t="s">
        <v>5</v>
      </c>
      <c r="C13">
        <f>CORREL(E6:E11,F6:F11)</f>
        <v>0.8970805168322072</v>
      </c>
      <c r="D13" t="s">
        <v>18</v>
      </c>
    </row>
    <row r="14" spans="2:4" ht="12.75">
      <c r="B14" t="s">
        <v>6</v>
      </c>
      <c r="C14">
        <f>C13^2</f>
        <v>0.8047534536799401</v>
      </c>
      <c r="D14" t="s">
        <v>16</v>
      </c>
    </row>
    <row r="15" spans="2:4" ht="12.75">
      <c r="B15" t="s">
        <v>7</v>
      </c>
      <c r="C15">
        <f>C13/SQRT((1-C13^2)/(C12-2))</f>
        <v>4.060408610067076</v>
      </c>
      <c r="D15" t="s">
        <v>19</v>
      </c>
    </row>
    <row r="16" spans="2:4" ht="12.75">
      <c r="B16" t="s">
        <v>8</v>
      </c>
      <c r="C16">
        <f>TDIST(C15,C12-2,2)</f>
        <v>0.015343546824735353</v>
      </c>
      <c r="D16" t="s">
        <v>17</v>
      </c>
    </row>
    <row r="18" spans="2:3" ht="12.75">
      <c r="B18" t="s">
        <v>9</v>
      </c>
      <c r="C18">
        <f>FISHER(C13)</f>
        <v>1.4570622238097637</v>
      </c>
    </row>
    <row r="19" spans="2:4" ht="12.75">
      <c r="B19" t="s">
        <v>10</v>
      </c>
      <c r="C19">
        <f>2*(1-NORMSDIST(C18))</f>
        <v>0.14509920484644878</v>
      </c>
      <c r="D19" t="s">
        <v>11</v>
      </c>
    </row>
    <row r="22" ht="12.75">
      <c r="B22" t="s">
        <v>14</v>
      </c>
    </row>
    <row r="23" ht="13.5" thickBot="1"/>
    <row r="24" spans="2:4" ht="12.75">
      <c r="B24" s="3"/>
      <c r="C24" s="3" t="s">
        <v>2</v>
      </c>
      <c r="D24" s="3" t="s">
        <v>3</v>
      </c>
    </row>
    <row r="25" spans="2:4" ht="12.75">
      <c r="B25" s="1" t="s">
        <v>2</v>
      </c>
      <c r="C25" s="1">
        <v>1</v>
      </c>
      <c r="D25" s="1"/>
    </row>
    <row r="26" spans="2:4" ht="13.5" thickBot="1">
      <c r="B26" s="2" t="s">
        <v>3</v>
      </c>
      <c r="C26" s="2">
        <v>0.8970805168322072</v>
      </c>
      <c r="D26" s="2">
        <v>1</v>
      </c>
    </row>
    <row r="52" spans="3:9" ht="12.75">
      <c r="C52" t="s">
        <v>23</v>
      </c>
      <c r="D52" t="s">
        <v>21</v>
      </c>
      <c r="E52">
        <f>SLOPE(F6:F11,E6:E11)</f>
        <v>26.926770708283314</v>
      </c>
      <c r="I52" t="s">
        <v>31</v>
      </c>
    </row>
    <row r="53" spans="3:5" ht="12.75">
      <c r="C53" t="s">
        <v>24</v>
      </c>
      <c r="D53" t="s">
        <v>22</v>
      </c>
      <c r="E53">
        <f>INTERCEPT(F6:F11,E6:E11)</f>
        <v>114.33373349339735</v>
      </c>
    </row>
    <row r="54" spans="10:11" ht="12.75">
      <c r="J54" t="s">
        <v>27</v>
      </c>
      <c r="K54">
        <f>1/E52</f>
        <v>0.037137761925991976</v>
      </c>
    </row>
    <row r="55" spans="3:11" ht="12.75">
      <c r="C55" t="s">
        <v>33</v>
      </c>
      <c r="D55" t="s">
        <v>32</v>
      </c>
      <c r="E55">
        <f>STEYX(F6:F11,E6:E11)</f>
        <v>78.13784108153712</v>
      </c>
      <c r="I55" t="s">
        <v>25</v>
      </c>
      <c r="J55" t="s">
        <v>28</v>
      </c>
      <c r="K55">
        <f>-E53/E52</f>
        <v>-4.246098974587605</v>
      </c>
    </row>
    <row r="56" ht="12.75">
      <c r="I56" t="s">
        <v>26</v>
      </c>
    </row>
    <row r="58" ht="12.75">
      <c r="C58" t="s">
        <v>34</v>
      </c>
    </row>
    <row r="60" ht="12.75">
      <c r="C60" t="s">
        <v>35</v>
      </c>
    </row>
    <row r="61" ht="12.75">
      <c r="C61" t="s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2005-04-18T19:32:06Z</cp:lastPrinted>
  <dcterms:created xsi:type="dcterms:W3CDTF">2005-04-12T04:44:35Z</dcterms:created>
  <cp:category/>
  <cp:version/>
  <cp:contentType/>
  <cp:contentStatus/>
</cp:coreProperties>
</file>