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2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80" yWindow="420" windowWidth="25480" windowHeight="12120" tabRatio="939" firstSheet="43" activeTab="50"/>
  </bookViews>
  <sheets>
    <sheet name="ELECCALSUMMARY" sheetId="1" r:id="rId1"/>
    <sheet name="ELECSUMMARY" sheetId="2" r:id="rId2"/>
    <sheet name="VT ELECTRIC SUMMARY" sheetId="3" r:id="rId3"/>
    <sheet name="559809-REDHOUSE" sheetId="4" r:id="rId4"/>
    <sheet name="559841-MACARTHUR" sheetId="5" r:id="rId5"/>
    <sheet name="559882-WHITTEMORE" sheetId="6" r:id="rId6"/>
    <sheet name="559940-HOWLAND" sheetId="7" r:id="rId7"/>
    <sheet name="559957-SCIENCE" sheetId="8" r:id="rId8"/>
    <sheet name="559965-HENDRICKS" sheetId="9" r:id="rId9"/>
    <sheet name="559973-DALRYMPLE" sheetId="10" r:id="rId10"/>
    <sheet name="559981-HALFWAY-ALLTHEWAY" sheetId="11" r:id="rId11"/>
    <sheet name="LIBRARY" sheetId="12" r:id="rId12"/>
    <sheet name="559999-RANDOMNORTH-RANDOMSOUTH" sheetId="13" r:id="rId13"/>
    <sheet name="560005-PRESSER" sheetId="14" r:id="rId14"/>
    <sheet name="560013-WOODARD" sheetId="15" r:id="rId15"/>
    <sheet name="560021-BABER" sheetId="16" r:id="rId16"/>
    <sheet name="560039-OP" sheetId="17" r:id="rId17"/>
    <sheet name="560047-Sewer Pump" sheetId="18" r:id="rId18"/>
    <sheet name="560054-MAINT" sheetId="19" r:id="rId19"/>
    <sheet name="560062-DININGHALL" sheetId="20" r:id="rId20"/>
    <sheet name="560088-HAPPYVALLEY-SCHRADER" sheetId="21" r:id="rId21"/>
    <sheet name="560096-AUDITORIUM" sheetId="22" r:id="rId22"/>
    <sheet name="560104-MSH1" sheetId="23" r:id="rId23"/>
    <sheet name="560112-MSH2" sheetId="24" r:id="rId24"/>
    <sheet name="560120-MSH3" sheetId="25" r:id="rId25"/>
    <sheet name="560138-MSH4" sheetId="26" r:id="rId26"/>
    <sheet name="560146-CAMPUSCENTER" sheetId="27" r:id="rId27"/>
    <sheet name="560153-COT5" sheetId="28" r:id="rId28"/>
    <sheet name="MARLNORTH" sheetId="29" r:id="rId29"/>
    <sheet name="560161-COT6" sheetId="30" r:id="rId30"/>
    <sheet name="560179-THEATER" sheetId="31" r:id="rId31"/>
    <sheet name="OLDMAINT" sheetId="32" r:id="rId32"/>
    <sheet name="560187-PARKING" sheetId="33" r:id="rId33"/>
    <sheet name="OLDLITTLEMATHER" sheetId="34" r:id="rId34"/>
    <sheet name="560211-PERRINE" sheetId="35" r:id="rId35"/>
    <sheet name="560252-MUMFORD" sheetId="36" r:id="rId36"/>
    <sheet name="560260-CAB1" sheetId="37" r:id="rId37"/>
    <sheet name="560278-CAB2" sheetId="38" r:id="rId38"/>
    <sheet name="560286-COT1" sheetId="39" r:id="rId39"/>
    <sheet name="560294-COT2" sheetId="40" r:id="rId40"/>
    <sheet name="560302-COT3" sheetId="41" r:id="rId41"/>
    <sheet name="560310-COT4" sheetId="42" r:id="rId42"/>
    <sheet name="577413-GARDENS" sheetId="43" r:id="rId43"/>
    <sheet name="561128-OUTOFWAY" sheetId="44" r:id="rId44"/>
    <sheet name="561151-MATHER ADD" sheetId="45" r:id="rId45"/>
    <sheet name="561177-WATER Tank Storage" sheetId="46" r:id="rId46"/>
    <sheet name="561185-Library" sheetId="47" r:id="rId47"/>
    <sheet name="561219-Serkin Center" sheetId="48" r:id="rId48"/>
    <sheet name="Belser" sheetId="49" r:id="rId49"/>
    <sheet name="Tech Center CVPS-39866-1" sheetId="50" r:id="rId50"/>
    <sheet name="Marlboro North CVPS 2935-7" sheetId="51" r:id="rId51"/>
  </sheets>
  <definedNames/>
  <calcPr fullCalcOnLoad="1"/>
</workbook>
</file>

<file path=xl/sharedStrings.xml><?xml version="1.0" encoding="utf-8"?>
<sst xmlns="http://schemas.openxmlformats.org/spreadsheetml/2006/main" count="2420" uniqueCount="118">
  <si>
    <t>WOODARD</t>
  </si>
  <si>
    <t>OP</t>
  </si>
  <si>
    <t>DININGHALL</t>
  </si>
  <si>
    <t>HAPPYVALLEY</t>
  </si>
  <si>
    <t>SCHRADER</t>
  </si>
  <si>
    <t>MSH1</t>
  </si>
  <si>
    <t>MSH2</t>
  </si>
  <si>
    <t>MSH3</t>
  </si>
  <si>
    <t>MSH4</t>
  </si>
  <si>
    <t>CAMPUSCENTER</t>
  </si>
  <si>
    <t>COTTAGE5</t>
  </si>
  <si>
    <t>COTTAGE4</t>
  </si>
  <si>
    <t>COTTAGE1</t>
  </si>
  <si>
    <t>COTTAGE2</t>
  </si>
  <si>
    <t>COTTAGE3</t>
  </si>
  <si>
    <t>COTTAGE6</t>
  </si>
  <si>
    <t>MARLNORTH</t>
  </si>
  <si>
    <t>$ Saved</t>
  </si>
  <si>
    <t>% KW Saved</t>
  </si>
  <si>
    <t>KW Saved</t>
  </si>
  <si>
    <t>The Cottae 2 Crew:</t>
  </si>
  <si>
    <t>Ashley, Caitlyn, Morgan</t>
  </si>
  <si>
    <t>See More Recent Mather Sheet</t>
  </si>
  <si>
    <t>See More Recent Marlboro North CVPS Sheet</t>
  </si>
  <si>
    <t>See Mather Add Sheet to Right</t>
  </si>
  <si>
    <t>See Other Library Sheet to Left</t>
  </si>
  <si>
    <t>Gary, Tessa</t>
  </si>
  <si>
    <t>CABIN1</t>
  </si>
  <si>
    <t>CABIN2</t>
  </si>
  <si>
    <t>"GARDENS"TRAILER</t>
  </si>
  <si>
    <t>MATHER</t>
  </si>
  <si>
    <t xml:space="preserve">ANNUAL </t>
  </si>
  <si>
    <t>YEAR</t>
  </si>
  <si>
    <t>COST</t>
  </si>
  <si>
    <t>1998 ytd</t>
  </si>
  <si>
    <t>(on track to be at $87,312)</t>
  </si>
  <si>
    <t>MARBORO COLLEGE ELECTRICAL</t>
  </si>
  <si>
    <t xml:space="preserve">SUMMARY </t>
  </si>
  <si>
    <t>INVOICE</t>
  </si>
  <si>
    <t>MONTH</t>
  </si>
  <si>
    <t>KW</t>
  </si>
  <si>
    <t>AMOUNT</t>
  </si>
  <si>
    <t>JAN</t>
  </si>
  <si>
    <t>FEB</t>
  </si>
  <si>
    <t>MAR</t>
  </si>
  <si>
    <t>APRIL</t>
  </si>
  <si>
    <t xml:space="preserve">MAY </t>
  </si>
  <si>
    <t>JUNE</t>
  </si>
  <si>
    <t xml:space="preserve">JULY </t>
  </si>
  <si>
    <t>AUG</t>
  </si>
  <si>
    <t>SEPT</t>
  </si>
  <si>
    <t>OCT</t>
  </si>
  <si>
    <t>NOV</t>
  </si>
  <si>
    <t>DEC</t>
  </si>
  <si>
    <t>TOTAL</t>
  </si>
  <si>
    <t>DATE</t>
  </si>
  <si>
    <t>APR</t>
  </si>
  <si>
    <t xml:space="preserve">SEPT </t>
  </si>
  <si>
    <t xml:space="preserve">OCT </t>
  </si>
  <si>
    <t>NMAR</t>
  </si>
  <si>
    <t>MAY</t>
  </si>
  <si>
    <t>JULY</t>
  </si>
  <si>
    <t>meter misread 12/98 -adjustment</t>
  </si>
  <si>
    <t>made to 1/99 invoice</t>
  </si>
  <si>
    <t>Setp./Oct. billed incorrectly billed</t>
  </si>
  <si>
    <t xml:space="preserve">credited to wrong account in ap-see </t>
  </si>
  <si>
    <t>vendor activity</t>
  </si>
  <si>
    <t>kw</t>
  </si>
  <si>
    <t>AMOU NT</t>
  </si>
  <si>
    <t>*VEC Estimate March at 451</t>
  </si>
  <si>
    <t>Service removed 3/00</t>
  </si>
  <si>
    <t>01-55400-50.19</t>
  </si>
  <si>
    <t>01-55400-60.16</t>
  </si>
  <si>
    <t>msm-80%</t>
  </si>
  <si>
    <t>0155400-60.16</t>
  </si>
  <si>
    <t>01-55400-5019</t>
  </si>
  <si>
    <t>01-55400-50-19</t>
  </si>
  <si>
    <t>p. blair service ended 8/20/02</t>
  </si>
  <si>
    <t>MSM as of 7/21/03</t>
  </si>
  <si>
    <t>mather-10%</t>
  </si>
  <si>
    <t>01-55400-50.44</t>
  </si>
  <si>
    <t>01-55400-</t>
  </si>
  <si>
    <t>Per bill Dining hall 70% 50.17 &amp; Mather 30% 60.16</t>
  </si>
  <si>
    <t>CLOSED</t>
  </si>
  <si>
    <t>SUMMARY  OF VT ELECTRIC COOP BILLS</t>
  </si>
  <si>
    <t>01-55400-6016</t>
  </si>
  <si>
    <t>Discontinued</t>
  </si>
  <si>
    <t>***  This was originally called water tank.  Changed to Library on 12/6/06.</t>
  </si>
  <si>
    <t xml:space="preserve">All adjustments to account were added on 12/6/06 per Dan Cotter.  </t>
  </si>
  <si>
    <t>Account was incorrectly charged for last 2 years.  Dan is working with utility</t>
  </si>
  <si>
    <t>WATER TANK CHARGES</t>
  </si>
  <si>
    <t>see below for Library Charges</t>
  </si>
  <si>
    <t>*****</t>
  </si>
  <si>
    <t>LIBRARY CHARGES</t>
  </si>
  <si>
    <t>company on any adjustments that may be due college. ***</t>
  </si>
  <si>
    <t>use this worksheet as of 12/6/06</t>
  </si>
  <si>
    <t>******</t>
  </si>
  <si>
    <t xml:space="preserve">** b/c switchover </t>
  </si>
  <si>
    <t>Square Feet</t>
  </si>
  <si>
    <t>Width</t>
  </si>
  <si>
    <t>Length</t>
  </si>
  <si>
    <t>Floors</t>
  </si>
  <si>
    <t>Area</t>
  </si>
  <si>
    <t>Total</t>
  </si>
  <si>
    <t>Dimensions</t>
  </si>
  <si>
    <t>RANDOM NORTH</t>
  </si>
  <si>
    <t>RANDOM SOUTH</t>
  </si>
  <si>
    <t>OLD LIBRARY</t>
  </si>
  <si>
    <t>HALFWAY</t>
  </si>
  <si>
    <t>ALLTHEWAY</t>
  </si>
  <si>
    <t>DALYRIMPLE</t>
  </si>
  <si>
    <t>SCIENCE</t>
  </si>
  <si>
    <t>HENDRICKS/THC</t>
  </si>
  <si>
    <t>HOWLANDEAST/HOWLANDWEST</t>
  </si>
  <si>
    <t>WHITTEMORE</t>
  </si>
  <si>
    <t>RED HOUSE</t>
  </si>
  <si>
    <t>PRESSER</t>
  </si>
  <si>
    <t>BABER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</si>
</sst>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\(&quot;$&quot;#,##0.0\)"/>
    <numFmt numFmtId="165" formatCode="&quot;$&quot;#,##0.000_);\(&quot;$&quot;#,##0.000\)"/>
    <numFmt numFmtId="166" formatCode="0.0"/>
    <numFmt numFmtId="167" formatCode="0.000"/>
    <numFmt numFmtId="168" formatCode="&quot;$&quot;#,##0.0000_);\(&quot;$&quot;#,##0.0000\)"/>
    <numFmt numFmtId="169" formatCode="0.000000"/>
    <numFmt numFmtId="170" formatCode="0.00000"/>
    <numFmt numFmtId="171" formatCode="0.0000"/>
    <numFmt numFmtId="172" formatCode="&quot;$&quot;#,##0.00000_);\(&quot;$&quot;#,##0.00000\)"/>
    <numFmt numFmtId="173" formatCode="0.00_);\(0.00\)"/>
    <numFmt numFmtId="174" formatCode="0.0_);\(0.0\)"/>
    <numFmt numFmtId="175" formatCode="0_);\(0\)"/>
    <numFmt numFmtId="176" formatCode="#,##0.0_);\(#,##0.0\)"/>
    <numFmt numFmtId="177" formatCode="&quot;$&quot;#,##0.00"/>
    <numFmt numFmtId="178" formatCode="&quot;$&quot;#,##0.000"/>
    <numFmt numFmtId="179" formatCode="&quot;$&quot;#,##0.0"/>
    <numFmt numFmtId="180" formatCode="&quot;$&quot;#,##0"/>
    <numFmt numFmtId="181" formatCode="_(* #,##0.0_);_(* \(#,##0.0\);_(* &quot;-&quot;??_);_(@_)"/>
    <numFmt numFmtId="182" formatCode="_(* #,##0_);_(* \(#,##0\);_(* &quot;-&quot;??_);_(@_)"/>
    <numFmt numFmtId="183" formatCode="&quot;$&quot;#,##0.0_);[Red]\(&quot;$&quot;#,##0.0\)"/>
    <numFmt numFmtId="184" formatCode="#,##0.000"/>
    <numFmt numFmtId="185" formatCode="#,##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14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0"/>
      <name val="Arial"/>
      <family val="0"/>
    </font>
    <font>
      <b/>
      <sz val="19.25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sz val="15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0"/>
      <name val="Arial"/>
      <family val="0"/>
    </font>
    <font>
      <u val="single"/>
      <sz val="12"/>
      <name val="Arial"/>
      <family val="0"/>
    </font>
    <font>
      <b/>
      <u val="single"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4" fontId="0" fillId="0" borderId="0" xfId="0" applyNumberFormat="1" applyAlignment="1">
      <alignment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5" fontId="1" fillId="0" borderId="0" xfId="0" applyNumberFormat="1" applyFont="1" applyAlignment="1">
      <alignment horizontal="center"/>
    </xf>
    <xf numFmtId="5" fontId="0" fillId="0" borderId="0" xfId="0" applyNumberFormat="1" applyAlignment="1">
      <alignment/>
    </xf>
    <xf numFmtId="7" fontId="1" fillId="0" borderId="0" xfId="0" applyNumberFormat="1" applyFont="1" applyAlignment="1">
      <alignment horizontal="center"/>
    </xf>
    <xf numFmtId="7" fontId="0" fillId="0" borderId="0" xfId="0" applyNumberFormat="1" applyAlignment="1">
      <alignment/>
    </xf>
    <xf numFmtId="5" fontId="1" fillId="0" borderId="0" xfId="0" applyNumberFormat="1" applyFont="1" applyAlignment="1">
      <alignment/>
    </xf>
    <xf numFmtId="7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5" fontId="1" fillId="0" borderId="1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" fillId="0" borderId="0" xfId="0" applyNumberFormat="1" applyFont="1" applyAlignment="1">
      <alignment horizontal="center"/>
    </xf>
    <xf numFmtId="5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5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5" fontId="1" fillId="0" borderId="6" xfId="0" applyNumberFormat="1" applyFont="1" applyBorder="1" applyAlignment="1">
      <alignment horizontal="center"/>
    </xf>
    <xf numFmtId="5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5" fontId="0" fillId="0" borderId="11" xfId="0" applyNumberFormat="1" applyBorder="1" applyAlignment="1">
      <alignment/>
    </xf>
    <xf numFmtId="5" fontId="0" fillId="0" borderId="12" xfId="0" applyNumberFormat="1" applyBorder="1" applyAlignment="1">
      <alignment/>
    </xf>
    <xf numFmtId="5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5" fontId="1" fillId="0" borderId="6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5" fontId="1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5" fontId="0" fillId="0" borderId="14" xfId="0" applyNumberFormat="1" applyBorder="1" applyAlignment="1">
      <alignment/>
    </xf>
    <xf numFmtId="5" fontId="0" fillId="0" borderId="0" xfId="0" applyNumberFormat="1" applyBorder="1" applyAlignment="1">
      <alignment/>
    </xf>
    <xf numFmtId="5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5" fontId="1" fillId="0" borderId="16" xfId="0" applyNumberFormat="1" applyFont="1" applyBorder="1" applyAlignment="1">
      <alignment/>
    </xf>
    <xf numFmtId="5" fontId="1" fillId="0" borderId="21" xfId="0" applyNumberFormat="1" applyFont="1" applyBorder="1" applyAlignment="1">
      <alignment/>
    </xf>
    <xf numFmtId="0" fontId="1" fillId="0" borderId="15" xfId="0" applyFont="1" applyBorder="1" applyAlignment="1">
      <alignment/>
    </xf>
    <xf numFmtId="37" fontId="1" fillId="0" borderId="7" xfId="0" applyNumberFormat="1" applyFont="1" applyBorder="1" applyAlignment="1">
      <alignment/>
    </xf>
    <xf numFmtId="5" fontId="0" fillId="0" borderId="22" xfId="0" applyNumberFormat="1" applyBorder="1" applyAlignment="1">
      <alignment/>
    </xf>
    <xf numFmtId="1" fontId="1" fillId="0" borderId="0" xfId="0" applyNumberFormat="1" applyFont="1" applyAlignment="1">
      <alignment horizontal="center"/>
    </xf>
    <xf numFmtId="5" fontId="1" fillId="0" borderId="6" xfId="0" applyNumberFormat="1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5" fontId="1" fillId="0" borderId="6" xfId="0" applyNumberFormat="1" applyFont="1" applyBorder="1" applyAlignment="1">
      <alignment/>
    </xf>
    <xf numFmtId="0" fontId="1" fillId="0" borderId="16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4" xfId="0" applyNumberFormat="1" applyBorder="1" applyAlignment="1">
      <alignment/>
    </xf>
    <xf numFmtId="180" fontId="0" fillId="0" borderId="14" xfId="0" applyNumberFormat="1" applyBorder="1" applyAlignment="1">
      <alignment/>
    </xf>
    <xf numFmtId="180" fontId="0" fillId="0" borderId="0" xfId="0" applyNumberFormat="1" applyBorder="1" applyAlignment="1">
      <alignment/>
    </xf>
    <xf numFmtId="180" fontId="1" fillId="0" borderId="16" xfId="0" applyNumberFormat="1" applyFont="1" applyBorder="1" applyAlignment="1">
      <alignment/>
    </xf>
    <xf numFmtId="180" fontId="1" fillId="0" borderId="16" xfId="0" applyNumberFormat="1" applyFont="1" applyBorder="1" applyAlignment="1">
      <alignment horizontal="right"/>
    </xf>
    <xf numFmtId="180" fontId="0" fillId="0" borderId="2" xfId="0" applyNumberFormat="1" applyBorder="1" applyAlignment="1">
      <alignment/>
    </xf>
    <xf numFmtId="180" fontId="0" fillId="0" borderId="4" xfId="0" applyNumberFormat="1" applyBorder="1" applyAlignment="1">
      <alignment/>
    </xf>
    <xf numFmtId="180" fontId="1" fillId="0" borderId="6" xfId="0" applyNumberFormat="1" applyFont="1" applyBorder="1" applyAlignment="1">
      <alignment/>
    </xf>
    <xf numFmtId="180" fontId="1" fillId="0" borderId="7" xfId="0" applyNumberFormat="1" applyFont="1" applyBorder="1" applyAlignment="1">
      <alignment/>
    </xf>
    <xf numFmtId="180" fontId="1" fillId="0" borderId="6" xfId="0" applyNumberFormat="1" applyFont="1" applyBorder="1" applyAlignment="1">
      <alignment/>
    </xf>
    <xf numFmtId="1" fontId="1" fillId="0" borderId="7" xfId="0" applyNumberFormat="1" applyFont="1" applyBorder="1" applyAlignment="1">
      <alignment/>
    </xf>
    <xf numFmtId="5" fontId="1" fillId="0" borderId="6" xfId="0" applyNumberFormat="1" applyFont="1" applyBorder="1" applyAlignment="1">
      <alignment/>
    </xf>
    <xf numFmtId="5" fontId="1" fillId="0" borderId="6" xfId="17" applyNumberFormat="1" applyFont="1" applyBorder="1" applyAlignment="1">
      <alignment/>
    </xf>
    <xf numFmtId="182" fontId="0" fillId="0" borderId="3" xfId="0" applyNumberFormat="1" applyBorder="1" applyAlignment="1">
      <alignment/>
    </xf>
    <xf numFmtId="182" fontId="0" fillId="0" borderId="5" xfId="0" applyNumberFormat="1" applyBorder="1" applyAlignment="1">
      <alignment/>
    </xf>
    <xf numFmtId="182" fontId="0" fillId="0" borderId="15" xfId="0" applyNumberFormat="1" applyBorder="1" applyAlignment="1">
      <alignment/>
    </xf>
    <xf numFmtId="182" fontId="1" fillId="0" borderId="7" xfId="0" applyNumberFormat="1" applyFont="1" applyBorder="1" applyAlignment="1">
      <alignment/>
    </xf>
    <xf numFmtId="182" fontId="1" fillId="0" borderId="16" xfId="0" applyNumberFormat="1" applyFont="1" applyBorder="1" applyAlignment="1">
      <alignment/>
    </xf>
    <xf numFmtId="0" fontId="1" fillId="2" borderId="0" xfId="0" applyFont="1" applyFill="1" applyAlignment="1">
      <alignment horizontal="center"/>
    </xf>
    <xf numFmtId="1" fontId="1" fillId="2" borderId="0" xfId="0" applyNumberFormat="1" applyFont="1" applyFill="1" applyAlignment="1">
      <alignment horizontal="center"/>
    </xf>
    <xf numFmtId="5" fontId="1" fillId="0" borderId="22" xfId="0" applyNumberFormat="1" applyFont="1" applyBorder="1" applyAlignment="1">
      <alignment/>
    </xf>
    <xf numFmtId="41" fontId="1" fillId="0" borderId="15" xfId="0" applyNumberFormat="1" applyFont="1" applyBorder="1" applyAlignment="1">
      <alignment/>
    </xf>
    <xf numFmtId="182" fontId="1" fillId="0" borderId="22" xfId="0" applyNumberFormat="1" applyFont="1" applyBorder="1" applyAlignment="1">
      <alignment/>
    </xf>
    <xf numFmtId="180" fontId="0" fillId="0" borderId="22" xfId="0" applyNumberFormat="1" applyBorder="1" applyAlignment="1">
      <alignment/>
    </xf>
    <xf numFmtId="41" fontId="1" fillId="0" borderId="16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166" fontId="0" fillId="0" borderId="0" xfId="0" applyNumberFormat="1" applyAlignment="1">
      <alignment/>
    </xf>
    <xf numFmtId="6" fontId="0" fillId="0" borderId="4" xfId="0" applyNumberFormat="1" applyBorder="1" applyAlignment="1">
      <alignment/>
    </xf>
    <xf numFmtId="180" fontId="0" fillId="0" borderId="21" xfId="0" applyNumberFormat="1" applyBorder="1" applyAlignment="1">
      <alignment/>
    </xf>
    <xf numFmtId="180" fontId="0" fillId="0" borderId="3" xfId="0" applyNumberFormat="1" applyBorder="1" applyAlignment="1">
      <alignment/>
    </xf>
    <xf numFmtId="180" fontId="0" fillId="0" borderId="5" xfId="0" applyNumberFormat="1" applyBorder="1" applyAlignment="1">
      <alignment/>
    </xf>
    <xf numFmtId="180" fontId="0" fillId="0" borderId="15" xfId="0" applyNumberFormat="1" applyBorder="1" applyAlignment="1">
      <alignment/>
    </xf>
    <xf numFmtId="180" fontId="1" fillId="0" borderId="21" xfId="0" applyNumberFormat="1" applyFont="1" applyBorder="1" applyAlignment="1">
      <alignment/>
    </xf>
    <xf numFmtId="5" fontId="1" fillId="0" borderId="23" xfId="0" applyNumberFormat="1" applyFont="1" applyBorder="1" applyAlignment="1">
      <alignment/>
    </xf>
    <xf numFmtId="37" fontId="1" fillId="0" borderId="6" xfId="0" applyNumberFormat="1" applyFont="1" applyBorder="1" applyAlignment="1">
      <alignment/>
    </xf>
    <xf numFmtId="37" fontId="1" fillId="0" borderId="23" xfId="0" applyNumberFormat="1" applyFont="1" applyBorder="1" applyAlignment="1">
      <alignment/>
    </xf>
    <xf numFmtId="5" fontId="1" fillId="0" borderId="21" xfId="17" applyNumberFormat="1" applyFont="1" applyBorder="1" applyAlignment="1">
      <alignment/>
    </xf>
    <xf numFmtId="182" fontId="1" fillId="0" borderId="15" xfId="0" applyNumberFormat="1" applyFont="1" applyBorder="1" applyAlignment="1">
      <alignment/>
    </xf>
    <xf numFmtId="37" fontId="0" fillId="0" borderId="3" xfId="0" applyNumberFormat="1" applyBorder="1" applyAlignment="1">
      <alignment/>
    </xf>
    <xf numFmtId="37" fontId="0" fillId="0" borderId="5" xfId="0" applyNumberFormat="1" applyBorder="1" applyAlignment="1">
      <alignment/>
    </xf>
    <xf numFmtId="37" fontId="0" fillId="0" borderId="15" xfId="0" applyNumberFormat="1" applyBorder="1" applyAlignment="1">
      <alignment/>
    </xf>
    <xf numFmtId="5" fontId="0" fillId="0" borderId="2" xfId="0" applyNumberFormat="1" applyFill="1" applyBorder="1" applyAlignment="1">
      <alignment/>
    </xf>
    <xf numFmtId="0" fontId="0" fillId="0" borderId="3" xfId="0" applyFill="1" applyBorder="1" applyAlignment="1">
      <alignment/>
    </xf>
    <xf numFmtId="5" fontId="0" fillId="0" borderId="4" xfId="0" applyNumberForma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4" xfId="0" applyBorder="1" applyAlignment="1">
      <alignment/>
    </xf>
    <xf numFmtId="180" fontId="0" fillId="0" borderId="2" xfId="0" applyNumberFormat="1" applyFill="1" applyBorder="1" applyAlignment="1">
      <alignment/>
    </xf>
    <xf numFmtId="180" fontId="0" fillId="0" borderId="4" xfId="0" applyNumberFormat="1" applyFill="1" applyBorder="1" applyAlignment="1">
      <alignment/>
    </xf>
    <xf numFmtId="0" fontId="0" fillId="0" borderId="2" xfId="0" applyBorder="1" applyAlignment="1">
      <alignment/>
    </xf>
    <xf numFmtId="177" fontId="0" fillId="0" borderId="2" xfId="0" applyNumberFormat="1" applyBorder="1" applyAlignment="1">
      <alignment/>
    </xf>
    <xf numFmtId="177" fontId="0" fillId="0" borderId="4" xfId="0" applyNumberFormat="1" applyBorder="1" applyAlignment="1">
      <alignment/>
    </xf>
    <xf numFmtId="177" fontId="1" fillId="0" borderId="6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5" fontId="1" fillId="0" borderId="7" xfId="0" applyNumberFormat="1" applyFont="1" applyBorder="1" applyAlignment="1">
      <alignment/>
    </xf>
    <xf numFmtId="180" fontId="1" fillId="0" borderId="6" xfId="0" applyNumberFormat="1" applyFont="1" applyBorder="1" applyAlignment="1">
      <alignment horizontal="right"/>
    </xf>
    <xf numFmtId="180" fontId="0" fillId="0" borderId="3" xfId="0" applyNumberFormat="1" applyFill="1" applyBorder="1" applyAlignment="1">
      <alignment/>
    </xf>
    <xf numFmtId="180" fontId="0" fillId="0" borderId="5" xfId="0" applyNumberFormat="1" applyFill="1" applyBorder="1" applyAlignment="1">
      <alignment/>
    </xf>
    <xf numFmtId="0" fontId="1" fillId="0" borderId="7" xfId="0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0" fillId="0" borderId="21" xfId="0" applyBorder="1" applyAlignment="1">
      <alignment/>
    </xf>
    <xf numFmtId="37" fontId="0" fillId="0" borderId="14" xfId="0" applyNumberFormat="1" applyBorder="1" applyAlignment="1">
      <alignment/>
    </xf>
    <xf numFmtId="37" fontId="0" fillId="0" borderId="0" xfId="0" applyNumberFormat="1" applyBorder="1" applyAlignment="1">
      <alignment/>
    </xf>
    <xf numFmtId="37" fontId="0" fillId="0" borderId="22" xfId="0" applyNumberFormat="1" applyBorder="1" applyAlignment="1">
      <alignment/>
    </xf>
    <xf numFmtId="44" fontId="1" fillId="0" borderId="0" xfId="0" applyNumberFormat="1" applyFont="1" applyAlignment="1">
      <alignment horizontal="center"/>
    </xf>
    <xf numFmtId="44" fontId="0" fillId="0" borderId="2" xfId="0" applyNumberFormat="1" applyFill="1" applyBorder="1" applyAlignment="1">
      <alignment/>
    </xf>
    <xf numFmtId="44" fontId="0" fillId="0" borderId="4" xfId="0" applyNumberFormat="1" applyFill="1" applyBorder="1" applyAlignment="1">
      <alignment/>
    </xf>
    <xf numFmtId="44" fontId="0" fillId="0" borderId="4" xfId="0" applyNumberFormat="1" applyBorder="1" applyAlignment="1">
      <alignment/>
    </xf>
    <xf numFmtId="44" fontId="1" fillId="0" borderId="6" xfId="0" applyNumberFormat="1" applyFont="1" applyBorder="1" applyAlignment="1">
      <alignment/>
    </xf>
    <xf numFmtId="44" fontId="0" fillId="0" borderId="0" xfId="0" applyNumberFormat="1" applyAlignment="1">
      <alignment/>
    </xf>
    <xf numFmtId="49" fontId="1" fillId="0" borderId="0" xfId="0" applyNumberFormat="1" applyFont="1" applyAlignment="1">
      <alignment horizontal="center"/>
    </xf>
    <xf numFmtId="177" fontId="0" fillId="0" borderId="2" xfId="0" applyNumberFormat="1" applyFill="1" applyBorder="1" applyAlignment="1">
      <alignment/>
    </xf>
    <xf numFmtId="177" fontId="0" fillId="0" borderId="4" xfId="0" applyNumberFormat="1" applyFill="1" applyBorder="1" applyAlignment="1">
      <alignment/>
    </xf>
    <xf numFmtId="0" fontId="1" fillId="0" borderId="15" xfId="0" applyFont="1" applyBorder="1" applyAlignment="1">
      <alignment/>
    </xf>
    <xf numFmtId="182" fontId="1" fillId="0" borderId="22" xfId="0" applyNumberFormat="1" applyFont="1" applyBorder="1" applyAlignment="1">
      <alignment/>
    </xf>
    <xf numFmtId="44" fontId="1" fillId="0" borderId="7" xfId="17" applyFont="1" applyBorder="1" applyAlignment="1">
      <alignment horizontal="left" indent="1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5" fontId="0" fillId="0" borderId="2" xfId="0" applyNumberFormat="1" applyFont="1" applyBorder="1" applyAlignment="1">
      <alignment/>
    </xf>
    <xf numFmtId="0" fontId="0" fillId="0" borderId="14" xfId="0" applyFont="1" applyBorder="1" applyAlignment="1">
      <alignment/>
    </xf>
    <xf numFmtId="180" fontId="0" fillId="0" borderId="2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5" fontId="0" fillId="0" borderId="4" xfId="0" applyNumberFormat="1" applyFont="1" applyBorder="1" applyAlignment="1">
      <alignment/>
    </xf>
    <xf numFmtId="0" fontId="0" fillId="0" borderId="0" xfId="0" applyFont="1" applyBorder="1" applyAlignment="1">
      <alignment/>
    </xf>
    <xf numFmtId="180" fontId="0" fillId="0" borderId="4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4" xfId="0" applyFont="1" applyBorder="1" applyAlignment="1">
      <alignment/>
    </xf>
    <xf numFmtId="5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180" fontId="0" fillId="0" borderId="21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1" xfId="0" applyFont="1" applyBorder="1" applyAlignment="1">
      <alignment/>
    </xf>
    <xf numFmtId="14" fontId="1" fillId="0" borderId="0" xfId="0" applyNumberFormat="1" applyFont="1" applyAlignment="1">
      <alignment/>
    </xf>
    <xf numFmtId="5" fontId="1" fillId="0" borderId="6" xfId="0" applyNumberFormat="1" applyFont="1" applyBorder="1" applyAlignment="1">
      <alignment/>
    </xf>
    <xf numFmtId="37" fontId="1" fillId="0" borderId="6" xfId="0" applyNumberFormat="1" applyFont="1" applyBorder="1" applyAlignment="1">
      <alignment/>
    </xf>
    <xf numFmtId="37" fontId="1" fillId="0" borderId="23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/>
    </xf>
    <xf numFmtId="180" fontId="0" fillId="0" borderId="14" xfId="0" applyNumberFormat="1" applyFont="1" applyBorder="1" applyAlignment="1">
      <alignment/>
    </xf>
    <xf numFmtId="180" fontId="0" fillId="0" borderId="0" xfId="0" applyNumberFormat="1" applyFont="1" applyAlignment="1">
      <alignment/>
    </xf>
    <xf numFmtId="180" fontId="0" fillId="0" borderId="22" xfId="0" applyNumberFormat="1" applyFont="1" applyBorder="1" applyAlignment="1">
      <alignment/>
    </xf>
    <xf numFmtId="5" fontId="1" fillId="0" borderId="21" xfId="0" applyNumberFormat="1" applyFont="1" applyBorder="1" applyAlignment="1">
      <alignment/>
    </xf>
    <xf numFmtId="37" fontId="1" fillId="0" borderId="21" xfId="0" applyNumberFormat="1" applyFont="1" applyBorder="1" applyAlignment="1">
      <alignment/>
    </xf>
    <xf numFmtId="37" fontId="1" fillId="0" borderId="24" xfId="0" applyNumberFormat="1" applyFont="1" applyBorder="1" applyAlignment="1">
      <alignment/>
    </xf>
    <xf numFmtId="0" fontId="1" fillId="0" borderId="22" xfId="0" applyFont="1" applyBorder="1" applyAlignment="1">
      <alignment/>
    </xf>
    <xf numFmtId="177" fontId="1" fillId="0" borderId="6" xfId="0" applyNumberFormat="1" applyFont="1" applyBorder="1" applyAlignment="1">
      <alignment/>
    </xf>
    <xf numFmtId="177" fontId="0" fillId="0" borderId="2" xfId="0" applyNumberFormat="1" applyFont="1" applyBorder="1" applyAlignment="1">
      <alignment/>
    </xf>
    <xf numFmtId="177" fontId="0" fillId="0" borderId="4" xfId="0" applyNumberFormat="1" applyFont="1" applyBorder="1" applyAlignment="1">
      <alignment/>
    </xf>
    <xf numFmtId="177" fontId="1" fillId="0" borderId="7" xfId="0" applyNumberFormat="1" applyFont="1" applyBorder="1" applyAlignment="1">
      <alignment/>
    </xf>
    <xf numFmtId="177" fontId="0" fillId="0" borderId="0" xfId="0" applyNumberFormat="1" applyFont="1" applyAlignment="1">
      <alignment/>
    </xf>
    <xf numFmtId="3" fontId="0" fillId="0" borderId="3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0" fontId="1" fillId="0" borderId="16" xfId="0" applyFont="1" applyBorder="1" applyAlignment="1">
      <alignment/>
    </xf>
    <xf numFmtId="1" fontId="1" fillId="0" borderId="2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7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7" fontId="1" fillId="0" borderId="21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77" fontId="0" fillId="0" borderId="21" xfId="0" applyNumberFormat="1" applyBorder="1" applyAlignment="1">
      <alignment/>
    </xf>
    <xf numFmtId="177" fontId="1" fillId="0" borderId="7" xfId="0" applyNumberFormat="1" applyFont="1" applyBorder="1" applyAlignment="1">
      <alignment/>
    </xf>
    <xf numFmtId="1" fontId="0" fillId="0" borderId="3" xfId="0" applyNumberFormat="1" applyBorder="1" applyAlignment="1">
      <alignment/>
    </xf>
    <xf numFmtId="1" fontId="0" fillId="0" borderId="5" xfId="0" applyNumberFormat="1" applyBorder="1" applyAlignment="1">
      <alignment/>
    </xf>
    <xf numFmtId="1" fontId="1" fillId="0" borderId="7" xfId="0" applyNumberFormat="1" applyFont="1" applyBorder="1" applyAlignment="1">
      <alignment/>
    </xf>
    <xf numFmtId="177" fontId="0" fillId="0" borderId="0" xfId="0" applyNumberFormat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4" fontId="0" fillId="2" borderId="0" xfId="0" applyNumberFormat="1" applyFill="1" applyAlignment="1">
      <alignment/>
    </xf>
    <xf numFmtId="0" fontId="0" fillId="2" borderId="0" xfId="0" applyFill="1" applyAlignment="1">
      <alignment/>
    </xf>
    <xf numFmtId="177" fontId="1" fillId="0" borderId="23" xfId="0" applyNumberFormat="1" applyFont="1" applyBorder="1" applyAlignment="1">
      <alignment/>
    </xf>
    <xf numFmtId="0" fontId="0" fillId="3" borderId="0" xfId="0" applyFill="1" applyAlignment="1">
      <alignment/>
    </xf>
    <xf numFmtId="14" fontId="1" fillId="2" borderId="0" xfId="0" applyNumberFormat="1" applyFont="1" applyFill="1" applyAlignment="1">
      <alignment horizontal="center"/>
    </xf>
    <xf numFmtId="1" fontId="1" fillId="2" borderId="0" xfId="0" applyNumberFormat="1" applyFont="1" applyFill="1" applyAlignment="1">
      <alignment horizontal="center"/>
    </xf>
    <xf numFmtId="1" fontId="1" fillId="2" borderId="0" xfId="0" applyNumberFormat="1" applyFont="1" applyFill="1" applyAlignment="1">
      <alignment/>
    </xf>
    <xf numFmtId="0" fontId="0" fillId="0" borderId="25" xfId="0" applyBorder="1" applyAlignment="1">
      <alignment/>
    </xf>
    <xf numFmtId="0" fontId="1" fillId="0" borderId="26" xfId="0" applyFont="1" applyBorder="1" applyAlignment="1">
      <alignment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7" fontId="1" fillId="0" borderId="0" xfId="0" applyNumberFormat="1" applyFont="1" applyBorder="1" applyAlignment="1">
      <alignment horizontal="center"/>
    </xf>
    <xf numFmtId="18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3" fontId="0" fillId="0" borderId="18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1" fillId="0" borderId="27" xfId="0" applyNumberFormat="1" applyFont="1" applyBorder="1" applyAlignment="1">
      <alignment/>
    </xf>
    <xf numFmtId="182" fontId="1" fillId="0" borderId="21" xfId="0" applyNumberFormat="1" applyFont="1" applyBorder="1" applyAlignment="1">
      <alignment/>
    </xf>
    <xf numFmtId="5" fontId="0" fillId="0" borderId="28" xfId="0" applyNumberFormat="1" applyBorder="1" applyAlignment="1">
      <alignment/>
    </xf>
    <xf numFmtId="37" fontId="0" fillId="0" borderId="29" xfId="0" applyNumberFormat="1" applyBorder="1" applyAlignment="1">
      <alignment/>
    </xf>
    <xf numFmtId="5" fontId="0" fillId="0" borderId="25" xfId="0" applyNumberFormat="1" applyBorder="1" applyAlignment="1">
      <alignment/>
    </xf>
    <xf numFmtId="37" fontId="0" fillId="0" borderId="18" xfId="0" applyNumberFormat="1" applyBorder="1" applyAlignment="1">
      <alignment/>
    </xf>
    <xf numFmtId="5" fontId="0" fillId="0" borderId="30" xfId="0" applyNumberFormat="1" applyBorder="1" applyAlignment="1">
      <alignment/>
    </xf>
    <xf numFmtId="37" fontId="0" fillId="0" borderId="31" xfId="0" applyNumberFormat="1" applyBorder="1" applyAlignment="1">
      <alignment/>
    </xf>
    <xf numFmtId="1" fontId="11" fillId="0" borderId="0" xfId="0" applyNumberFormat="1" applyFont="1" applyAlignment="1">
      <alignment horizontal="center"/>
    </xf>
    <xf numFmtId="1" fontId="11" fillId="0" borderId="0" xfId="0" applyNumberFormat="1" applyFont="1" applyAlignment="1">
      <alignment/>
    </xf>
    <xf numFmtId="14" fontId="11" fillId="0" borderId="0" xfId="0" applyNumberFormat="1" applyFont="1" applyAlignment="1">
      <alignment/>
    </xf>
    <xf numFmtId="5" fontId="11" fillId="0" borderId="0" xfId="0" applyNumberFormat="1" applyFont="1" applyAlignment="1">
      <alignment/>
    </xf>
    <xf numFmtId="0" fontId="4" fillId="0" borderId="0" xfId="0" applyFont="1" applyAlignment="1">
      <alignment/>
    </xf>
    <xf numFmtId="14" fontId="11" fillId="0" borderId="0" xfId="0" applyNumberFormat="1" applyFont="1" applyAlignment="1">
      <alignment horizontal="center"/>
    </xf>
    <xf numFmtId="5" fontId="11" fillId="0" borderId="0" xfId="0" applyNumberFormat="1" applyFont="1" applyAlignment="1">
      <alignment horizontal="center"/>
    </xf>
    <xf numFmtId="177" fontId="4" fillId="0" borderId="2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177" fontId="11" fillId="0" borderId="6" xfId="0" applyNumberFormat="1" applyFont="1" applyBorder="1" applyAlignment="1">
      <alignment/>
    </xf>
    <xf numFmtId="3" fontId="11" fillId="0" borderId="23" xfId="0" applyNumberFormat="1" applyFont="1" applyBorder="1" applyAlignment="1">
      <alignment/>
    </xf>
    <xf numFmtId="177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0" fontId="4" fillId="2" borderId="0" xfId="0" applyFont="1" applyFill="1" applyAlignment="1">
      <alignment/>
    </xf>
    <xf numFmtId="1" fontId="11" fillId="0" borderId="2" xfId="0" applyNumberFormat="1" applyFont="1" applyBorder="1" applyAlignment="1">
      <alignment horizontal="center"/>
    </xf>
    <xf numFmtId="0" fontId="4" fillId="0" borderId="0" xfId="0" applyFont="1" applyAlignment="1">
      <alignment/>
    </xf>
    <xf numFmtId="7" fontId="11" fillId="0" borderId="4" xfId="0" applyNumberFormat="1" applyFont="1" applyBorder="1" applyAlignment="1">
      <alignment horizontal="center"/>
    </xf>
    <xf numFmtId="14" fontId="11" fillId="0" borderId="0" xfId="0" applyNumberFormat="1" applyFont="1" applyAlignment="1">
      <alignment horizontal="center"/>
    </xf>
    <xf numFmtId="7" fontId="11" fillId="0" borderId="21" xfId="0" applyNumberFormat="1" applyFont="1" applyBorder="1" applyAlignment="1">
      <alignment horizontal="center"/>
    </xf>
    <xf numFmtId="14" fontId="11" fillId="0" borderId="0" xfId="0" applyNumberFormat="1" applyFont="1" applyAlignment="1">
      <alignment/>
    </xf>
    <xf numFmtId="2" fontId="11" fillId="0" borderId="3" xfId="0" applyNumberFormat="1" applyFont="1" applyBorder="1" applyAlignment="1">
      <alignment horizontal="center"/>
    </xf>
    <xf numFmtId="2" fontId="11" fillId="0" borderId="5" xfId="0" applyNumberFormat="1" applyFont="1" applyBorder="1" applyAlignment="1">
      <alignment horizontal="center"/>
    </xf>
    <xf numFmtId="2" fontId="11" fillId="0" borderId="15" xfId="0" applyNumberFormat="1" applyFont="1" applyBorder="1" applyAlignment="1">
      <alignment horizontal="center"/>
    </xf>
    <xf numFmtId="177" fontId="4" fillId="0" borderId="4" xfId="0" applyNumberFormat="1" applyFont="1" applyBorder="1" applyAlignment="1">
      <alignment/>
    </xf>
    <xf numFmtId="2" fontId="4" fillId="0" borderId="5" xfId="0" applyNumberFormat="1" applyFont="1" applyBorder="1" applyAlignment="1">
      <alignment/>
    </xf>
    <xf numFmtId="177" fontId="11" fillId="0" borderId="23" xfId="0" applyNumberFormat="1" applyFont="1" applyBorder="1" applyAlignment="1">
      <alignment/>
    </xf>
    <xf numFmtId="2" fontId="11" fillId="0" borderId="7" xfId="0" applyNumberFormat="1" applyFont="1" applyBorder="1" applyAlignment="1">
      <alignment/>
    </xf>
    <xf numFmtId="177" fontId="0" fillId="0" borderId="0" xfId="0" applyNumberFormat="1" applyBorder="1" applyAlignment="1">
      <alignment/>
    </xf>
    <xf numFmtId="177" fontId="0" fillId="0" borderId="14" xfId="0" applyNumberFormat="1" applyBorder="1" applyAlignment="1">
      <alignment/>
    </xf>
    <xf numFmtId="177" fontId="1" fillId="0" borderId="15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1" fontId="11" fillId="0" borderId="3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15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/>
    </xf>
    <xf numFmtId="1" fontId="11" fillId="0" borderId="7" xfId="0" applyNumberFormat="1" applyFont="1" applyBorder="1" applyAlignment="1">
      <alignment/>
    </xf>
    <xf numFmtId="182" fontId="0" fillId="0" borderId="5" xfId="15" applyNumberFormat="1" applyBorder="1" applyAlignment="1">
      <alignment/>
    </xf>
    <xf numFmtId="177" fontId="0" fillId="0" borderId="0" xfId="0" applyNumberFormat="1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0" borderId="0" xfId="0" applyNumberFormat="1" applyAlignment="1">
      <alignment/>
    </xf>
    <xf numFmtId="5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14" fontId="1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4" borderId="2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latin typeface="Arial"/>
                <a:ea typeface="Arial"/>
                <a:cs typeface="Arial"/>
              </a:rPr>
              <a:t>UV BLDG ELEC USAGE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1998</c:v>
          </c:tx>
          <c:spPr>
            <a:solidFill>
              <a:srgbClr val="FF00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'560047-Sewer Pump'!$A$5:$A$16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 </c:v>
                </c:pt>
                <c:pt idx="5">
                  <c:v>JUNE</c:v>
                </c:pt>
                <c:pt idx="6">
                  <c:v>JULY 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'560047-Sewer Pump'!$B$5:$B$16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1"/>
          <c:tx>
            <c:v>1999</c:v>
          </c:tx>
          <c:spPr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'560047-Sewer Pump'!$A$5:$A$16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 </c:v>
                </c:pt>
                <c:pt idx="5">
                  <c:v>JUNE</c:v>
                </c:pt>
                <c:pt idx="6">
                  <c:v>JULY 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'560047-Sewer Pump'!$D$5:$D$16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7.17</c:v>
                </c:pt>
                <c:pt idx="7">
                  <c:v>14.71</c:v>
                </c:pt>
                <c:pt idx="8">
                  <c:v>429.22</c:v>
                </c:pt>
                <c:pt idx="9">
                  <c:v>626.51</c:v>
                </c:pt>
                <c:pt idx="10">
                  <c:v>487.59</c:v>
                </c:pt>
                <c:pt idx="11">
                  <c:v>784.43</c:v>
                </c:pt>
              </c:numCache>
            </c:numRef>
          </c:val>
        </c:ser>
        <c:ser>
          <c:idx val="1"/>
          <c:order val="2"/>
          <c:tx>
            <c:v>2000</c:v>
          </c:tx>
          <c:spPr>
            <a:solidFill>
              <a:srgbClr val="333399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'560047-Sewer Pump'!$A$5:$A$16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 </c:v>
                </c:pt>
                <c:pt idx="5">
                  <c:v>JUNE</c:v>
                </c:pt>
                <c:pt idx="6">
                  <c:v>JULY 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'560047-Sewer Pump'!$F$5:$F$16</c:f>
              <c:numCache>
                <c:ptCount val="12"/>
                <c:pt idx="0">
                  <c:v>877.29</c:v>
                </c:pt>
                <c:pt idx="1">
                  <c:v>833.27</c:v>
                </c:pt>
                <c:pt idx="2">
                  <c:v>669.15</c:v>
                </c:pt>
                <c:pt idx="3">
                  <c:v>718.79</c:v>
                </c:pt>
                <c:pt idx="4">
                  <c:v>562.85</c:v>
                </c:pt>
                <c:pt idx="5">
                  <c:v>488.78</c:v>
                </c:pt>
                <c:pt idx="6">
                  <c:v>720.49</c:v>
                </c:pt>
                <c:pt idx="7">
                  <c:v>783.96</c:v>
                </c:pt>
                <c:pt idx="8">
                  <c:v>1051.63</c:v>
                </c:pt>
                <c:pt idx="9">
                  <c:v>902.35</c:v>
                </c:pt>
                <c:pt idx="10">
                  <c:v>975.04</c:v>
                </c:pt>
                <c:pt idx="11">
                  <c:v>467.27</c:v>
                </c:pt>
              </c:numCache>
            </c:numRef>
          </c:val>
        </c:ser>
        <c:ser>
          <c:idx val="3"/>
          <c:order val="3"/>
          <c:tx>
            <c:v>2001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'560047-Sewer Pump'!$J$5:$J$16</c:f>
              <c:numCache>
                <c:ptCount val="12"/>
                <c:pt idx="0">
                  <c:v>292.56</c:v>
                </c:pt>
                <c:pt idx="1">
                  <c:v>330.33</c:v>
                </c:pt>
                <c:pt idx="2">
                  <c:v>362.73</c:v>
                </c:pt>
                <c:pt idx="3">
                  <c:v>332.34</c:v>
                </c:pt>
                <c:pt idx="4">
                  <c:v>362.73</c:v>
                </c:pt>
                <c:pt idx="5">
                  <c:v>312.07</c:v>
                </c:pt>
                <c:pt idx="6">
                  <c:v>357.66</c:v>
                </c:pt>
                <c:pt idx="7">
                  <c:v>313.34</c:v>
                </c:pt>
                <c:pt idx="8">
                  <c:v>338.67</c:v>
                </c:pt>
                <c:pt idx="9">
                  <c:v>386.51</c:v>
                </c:pt>
                <c:pt idx="10">
                  <c:v>386.51</c:v>
                </c:pt>
                <c:pt idx="11">
                  <c:v>394.63</c:v>
                </c:pt>
              </c:numCache>
            </c:numRef>
          </c:val>
        </c:ser>
        <c:ser>
          <c:idx val="4"/>
          <c:order val="4"/>
          <c:tx>
            <c:v>2002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ser>
          <c:idx val="5"/>
          <c:order val="5"/>
          <c:tx>
            <c:v>2003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ser>
          <c:idx val="6"/>
          <c:order val="6"/>
          <c:tx>
            <c:v>2004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16605036"/>
        <c:axId val="13161437"/>
      </c:barChart>
      <c:catAx>
        <c:axId val="16605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161437"/>
        <c:crosses val="autoZero"/>
        <c:auto val="1"/>
        <c:lblOffset val="100"/>
        <c:noMultiLvlLbl val="0"/>
      </c:catAx>
      <c:valAx>
        <c:axId val="131614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6050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0.74325</cdr:x>
      <cdr:y>0.9575</cdr:y>
    </cdr:from>
    <cdr:to>
      <cdr:x>0.76125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5495925" y="5105400"/>
          <a:ext cx="1333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18</xdr:row>
      <xdr:rowOff>104775</xdr:rowOff>
    </xdr:from>
    <xdr:to>
      <xdr:col>12</xdr:col>
      <xdr:colOff>542925</xdr:colOff>
      <xdr:row>45</xdr:row>
      <xdr:rowOff>161925</xdr:rowOff>
    </xdr:to>
    <xdr:graphicFrame>
      <xdr:nvGraphicFramePr>
        <xdr:cNvPr id="1" name="Chart 1"/>
        <xdr:cNvGraphicFramePr/>
      </xdr:nvGraphicFramePr>
      <xdr:xfrm>
        <a:off x="1276350" y="3562350"/>
        <a:ext cx="740092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zoomScale="75" zoomScaleNormal="75" workbookViewId="0" topLeftCell="A1">
      <selection activeCell="A7" sqref="A7"/>
    </sheetView>
  </sheetViews>
  <sheetFormatPr defaultColWidth="11.5546875" defaultRowHeight="15"/>
  <cols>
    <col min="1" max="1" width="8.6640625" style="5" customWidth="1"/>
    <col min="2" max="2" width="8.6640625" style="7" customWidth="1"/>
    <col min="3" max="16384" width="8.6640625" style="0" customWidth="1"/>
  </cols>
  <sheetData>
    <row r="1" spans="1:2" s="19" customFormat="1" ht="15">
      <c r="A1" s="5"/>
      <c r="B1" s="6" t="s">
        <v>31</v>
      </c>
    </row>
    <row r="2" spans="1:2" s="19" customFormat="1" ht="15">
      <c r="A2" s="20" t="s">
        <v>32</v>
      </c>
      <c r="B2" s="21" t="s">
        <v>33</v>
      </c>
    </row>
    <row r="3" spans="1:2" ht="15">
      <c r="A3" s="5">
        <v>1995</v>
      </c>
      <c r="B3" s="7">
        <v>88284</v>
      </c>
    </row>
    <row r="4" spans="1:2" ht="15">
      <c r="A4" s="5">
        <v>1996</v>
      </c>
      <c r="B4" s="7">
        <v>85542</v>
      </c>
    </row>
    <row r="5" spans="1:2" ht="15">
      <c r="A5" s="5">
        <v>1997</v>
      </c>
      <c r="B5" s="7">
        <v>91787</v>
      </c>
    </row>
    <row r="6" spans="1:3" ht="15">
      <c r="A6" s="5" t="s">
        <v>34</v>
      </c>
      <c r="B6" s="7">
        <v>65484</v>
      </c>
      <c r="C6" t="s">
        <v>35</v>
      </c>
    </row>
  </sheetData>
  <printOptions gridLines="1"/>
  <pageMargins left="0.75" right="0.75" top="1" bottom="1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U49"/>
  <sheetViews>
    <sheetView zoomScale="75" zoomScaleNormal="75" workbookViewId="0" topLeftCell="A2">
      <pane xSplit="1" topLeftCell="B1" activePane="topRight" state="frozen"/>
      <selection pane="topLeft" activeCell="A1" sqref="A1"/>
      <selection pane="topRight" activeCell="E49" sqref="E49"/>
    </sheetView>
  </sheetViews>
  <sheetFormatPr defaultColWidth="11.5546875" defaultRowHeight="15"/>
  <cols>
    <col min="1" max="1" width="15.99609375" style="3" customWidth="1"/>
    <col min="2" max="2" width="8.6640625" style="9" customWidth="1"/>
    <col min="3" max="3" width="6.3359375" style="0" bestFit="1" customWidth="1"/>
    <col min="4" max="4" width="8.6640625" style="0" bestFit="1" customWidth="1"/>
    <col min="5" max="5" width="6.3359375" style="0" bestFit="1" customWidth="1"/>
    <col min="6" max="6" width="8.6640625" style="0" bestFit="1" customWidth="1"/>
    <col min="7" max="7" width="6.3359375" style="0" bestFit="1" customWidth="1"/>
    <col min="8" max="8" width="8.6640625" style="0" bestFit="1" customWidth="1"/>
    <col min="9" max="9" width="6.3359375" style="0" bestFit="1" customWidth="1"/>
    <col min="10" max="10" width="8.6640625" style="0" bestFit="1" customWidth="1"/>
    <col min="11" max="11" width="6.3359375" style="0" bestFit="1" customWidth="1"/>
    <col min="12" max="12" width="8.6640625" style="0" bestFit="1" customWidth="1"/>
    <col min="13" max="13" width="6.3359375" style="0" bestFit="1" customWidth="1"/>
    <col min="14" max="14" width="9.10546875" style="0" customWidth="1"/>
    <col min="15" max="15" width="6.6640625" style="0" bestFit="1" customWidth="1"/>
    <col min="16" max="17" width="8.6640625" style="0" customWidth="1"/>
    <col min="18" max="18" width="9.10546875" style="0" bestFit="1" customWidth="1"/>
    <col min="19" max="19" width="8.99609375" style="0" bestFit="1" customWidth="1"/>
    <col min="20" max="16384" width="8.6640625" style="0" customWidth="1"/>
  </cols>
  <sheetData>
    <row r="1" spans="1:20" s="12" customFormat="1" ht="15">
      <c r="A1" s="85" t="s">
        <v>72</v>
      </c>
      <c r="B1" s="12">
        <v>1998</v>
      </c>
      <c r="D1" s="12">
        <v>1999</v>
      </c>
      <c r="F1" s="12">
        <v>2000</v>
      </c>
      <c r="H1" s="12">
        <v>2001</v>
      </c>
      <c r="J1" s="12">
        <v>2002</v>
      </c>
      <c r="L1" s="12">
        <v>2003</v>
      </c>
      <c r="N1" s="12">
        <v>2004</v>
      </c>
      <c r="P1" s="12">
        <v>2005</v>
      </c>
      <c r="R1" s="12">
        <v>2006</v>
      </c>
      <c r="T1" s="12">
        <v>2007</v>
      </c>
    </row>
    <row r="2" spans="1:20" s="5" customFormat="1" ht="15">
      <c r="A2" s="4"/>
      <c r="B2" s="8" t="s">
        <v>38</v>
      </c>
      <c r="D2" s="8" t="s">
        <v>38</v>
      </c>
      <c r="F2" s="8" t="s">
        <v>38</v>
      </c>
      <c r="H2" s="5" t="s">
        <v>38</v>
      </c>
      <c r="J2" s="5" t="s">
        <v>38</v>
      </c>
      <c r="L2" s="8" t="s">
        <v>38</v>
      </c>
      <c r="N2" s="8" t="s">
        <v>38</v>
      </c>
      <c r="P2" s="8" t="s">
        <v>38</v>
      </c>
      <c r="R2" s="8" t="s">
        <v>38</v>
      </c>
      <c r="T2" s="8" t="s">
        <v>38</v>
      </c>
    </row>
    <row r="3" spans="1:21" s="5" customFormat="1" ht="15">
      <c r="A3" s="4" t="s">
        <v>55</v>
      </c>
      <c r="B3" s="8" t="s">
        <v>41</v>
      </c>
      <c r="C3" s="5" t="s">
        <v>40</v>
      </c>
      <c r="D3" s="8" t="s">
        <v>41</v>
      </c>
      <c r="E3" s="5" t="s">
        <v>40</v>
      </c>
      <c r="F3" s="8" t="s">
        <v>41</v>
      </c>
      <c r="G3" s="5" t="s">
        <v>40</v>
      </c>
      <c r="H3" s="5" t="s">
        <v>41</v>
      </c>
      <c r="I3" s="5" t="s">
        <v>40</v>
      </c>
      <c r="J3" s="5" t="s">
        <v>41</v>
      </c>
      <c r="K3" s="5" t="s">
        <v>40</v>
      </c>
      <c r="L3" s="8" t="s">
        <v>41</v>
      </c>
      <c r="M3" s="5" t="s">
        <v>40</v>
      </c>
      <c r="N3" s="8" t="s">
        <v>41</v>
      </c>
      <c r="O3" s="5" t="s">
        <v>40</v>
      </c>
      <c r="P3" s="8" t="s">
        <v>41</v>
      </c>
      <c r="Q3" s="5" t="s">
        <v>40</v>
      </c>
      <c r="R3" s="8" t="s">
        <v>41</v>
      </c>
      <c r="S3" s="5" t="s">
        <v>40</v>
      </c>
      <c r="T3" s="8" t="s">
        <v>41</v>
      </c>
      <c r="U3" s="5" t="s">
        <v>40</v>
      </c>
    </row>
    <row r="4" spans="1:2" s="5" customFormat="1" ht="15.75" thickBot="1">
      <c r="A4" s="4"/>
      <c r="B4" s="8"/>
    </row>
    <row r="5" spans="1:21" ht="15">
      <c r="A5" s="2" t="s">
        <v>42</v>
      </c>
      <c r="B5" s="38">
        <v>206</v>
      </c>
      <c r="C5" s="29">
        <v>1432</v>
      </c>
      <c r="D5" s="38">
        <v>108.48</v>
      </c>
      <c r="E5" s="29">
        <v>723</v>
      </c>
      <c r="F5" s="38">
        <v>122.48</v>
      </c>
      <c r="G5" s="29">
        <v>824</v>
      </c>
      <c r="H5" s="107">
        <v>185.48</v>
      </c>
      <c r="I5" s="108">
        <v>1414</v>
      </c>
      <c r="J5" s="107">
        <v>317.24</v>
      </c>
      <c r="K5" s="108">
        <v>2436</v>
      </c>
      <c r="L5" s="114">
        <v>419.15</v>
      </c>
      <c r="M5" s="29">
        <v>3011</v>
      </c>
      <c r="N5" s="115">
        <v>296.23</v>
      </c>
      <c r="O5" s="118">
        <v>2123</v>
      </c>
      <c r="P5" s="115">
        <v>310.58</v>
      </c>
      <c r="Q5" s="118">
        <v>2230</v>
      </c>
      <c r="R5" s="115">
        <v>362.78</v>
      </c>
      <c r="S5" s="118">
        <v>2279</v>
      </c>
      <c r="T5" s="115">
        <v>307</v>
      </c>
      <c r="U5" s="118">
        <v>2010</v>
      </c>
    </row>
    <row r="6" spans="1:21" ht="15">
      <c r="A6" s="2" t="s">
        <v>43</v>
      </c>
      <c r="B6" s="39">
        <v>208</v>
      </c>
      <c r="C6" s="31">
        <v>1445</v>
      </c>
      <c r="D6" s="39">
        <v>144.38</v>
      </c>
      <c r="E6" s="31">
        <v>982</v>
      </c>
      <c r="F6" s="39">
        <v>271.78</v>
      </c>
      <c r="G6" s="31">
        <v>1646</v>
      </c>
      <c r="H6" s="109">
        <v>373.54</v>
      </c>
      <c r="I6" s="110">
        <v>2933</v>
      </c>
      <c r="J6" s="109">
        <v>339.65</v>
      </c>
      <c r="K6" s="110">
        <v>2614</v>
      </c>
      <c r="L6" s="111">
        <v>426.17</v>
      </c>
      <c r="M6" s="31">
        <v>3072</v>
      </c>
      <c r="N6" s="116">
        <v>361.21</v>
      </c>
      <c r="O6" s="91">
        <v>2607</v>
      </c>
      <c r="P6" s="116">
        <v>270.3</v>
      </c>
      <c r="Q6" s="91">
        <v>1931</v>
      </c>
      <c r="R6" s="116">
        <v>334.6</v>
      </c>
      <c r="S6" s="91">
        <v>2090</v>
      </c>
      <c r="T6" s="116">
        <v>255.05</v>
      </c>
      <c r="U6" s="91">
        <v>2226</v>
      </c>
    </row>
    <row r="7" spans="1:21" ht="15">
      <c r="A7" s="2" t="s">
        <v>44</v>
      </c>
      <c r="B7" s="39">
        <v>257</v>
      </c>
      <c r="C7" s="31">
        <v>1797</v>
      </c>
      <c r="D7" s="39">
        <v>189.7</v>
      </c>
      <c r="E7" s="31">
        <v>1309</v>
      </c>
      <c r="F7" s="39">
        <v>264.29</v>
      </c>
      <c r="G7" s="31">
        <v>1599</v>
      </c>
      <c r="H7" s="109">
        <v>404.37</v>
      </c>
      <c r="I7" s="110">
        <v>3182</v>
      </c>
      <c r="J7" s="109">
        <v>404.15</v>
      </c>
      <c r="K7" s="110">
        <v>3107</v>
      </c>
      <c r="L7" s="111">
        <v>485.08</v>
      </c>
      <c r="M7" s="31">
        <v>3508</v>
      </c>
      <c r="N7" s="116">
        <v>381.76</v>
      </c>
      <c r="O7" s="91">
        <v>2760</v>
      </c>
      <c r="P7" s="116">
        <v>344.74</v>
      </c>
      <c r="Q7" s="91">
        <v>2476</v>
      </c>
      <c r="R7" s="116">
        <v>294.23</v>
      </c>
      <c r="S7" s="91">
        <v>1828</v>
      </c>
      <c r="T7" s="116">
        <v>238.25</v>
      </c>
      <c r="U7" s="91">
        <v>2422</v>
      </c>
    </row>
    <row r="8" spans="1:21" ht="15">
      <c r="A8" s="2" t="s">
        <v>56</v>
      </c>
      <c r="B8" s="39">
        <v>154</v>
      </c>
      <c r="C8" s="31">
        <v>1053</v>
      </c>
      <c r="D8" s="39">
        <v>169.46</v>
      </c>
      <c r="E8" s="31">
        <v>1163</v>
      </c>
      <c r="F8" s="39">
        <v>256.89</v>
      </c>
      <c r="G8" s="31">
        <v>1552</v>
      </c>
      <c r="H8" s="111">
        <v>302.97</v>
      </c>
      <c r="I8" s="31">
        <v>2363</v>
      </c>
      <c r="J8" s="111">
        <v>310.68</v>
      </c>
      <c r="K8" s="31">
        <v>2369</v>
      </c>
      <c r="L8" s="111">
        <v>330.81</v>
      </c>
      <c r="M8" s="31">
        <v>2519</v>
      </c>
      <c r="N8" s="116">
        <v>300.36</v>
      </c>
      <c r="O8" s="91">
        <v>2154</v>
      </c>
      <c r="P8" s="116">
        <v>273.45</v>
      </c>
      <c r="Q8" s="91">
        <v>1947</v>
      </c>
      <c r="R8" s="116">
        <v>273.29</v>
      </c>
      <c r="S8" s="91">
        <v>1692</v>
      </c>
      <c r="T8" s="116"/>
      <c r="U8" s="91"/>
    </row>
    <row r="9" spans="1:21" ht="15">
      <c r="A9" s="2" t="s">
        <v>46</v>
      </c>
      <c r="B9" s="39">
        <v>131</v>
      </c>
      <c r="C9" s="31">
        <v>1338</v>
      </c>
      <c r="D9" s="39">
        <v>155.29</v>
      </c>
      <c r="E9" s="31">
        <v>1598</v>
      </c>
      <c r="F9" s="39">
        <v>200.27</v>
      </c>
      <c r="G9" s="31">
        <v>1803</v>
      </c>
      <c r="H9" s="111">
        <v>335.41</v>
      </c>
      <c r="I9" s="31">
        <v>2625</v>
      </c>
      <c r="J9" s="111">
        <v>335.75</v>
      </c>
      <c r="K9" s="31">
        <v>2567</v>
      </c>
      <c r="L9" s="111">
        <v>321.9</v>
      </c>
      <c r="M9" s="31">
        <v>2319</v>
      </c>
      <c r="N9" s="116">
        <v>326.96</v>
      </c>
      <c r="O9" s="91">
        <v>2352</v>
      </c>
      <c r="P9" s="116">
        <v>269.81</v>
      </c>
      <c r="Q9" s="91">
        <v>1920</v>
      </c>
      <c r="R9" s="116">
        <v>333.5</v>
      </c>
      <c r="S9" s="91">
        <v>2083</v>
      </c>
      <c r="T9" s="116"/>
      <c r="U9" s="91"/>
    </row>
    <row r="10" spans="1:21" ht="15">
      <c r="A10" s="2" t="s">
        <v>47</v>
      </c>
      <c r="B10" s="39">
        <v>64</v>
      </c>
      <c r="C10" s="31">
        <v>598</v>
      </c>
      <c r="D10" s="39">
        <v>60.8</v>
      </c>
      <c r="E10" s="31">
        <v>571</v>
      </c>
      <c r="F10" s="39">
        <v>107.47</v>
      </c>
      <c r="G10" s="31">
        <v>926</v>
      </c>
      <c r="H10" s="111">
        <v>237.97</v>
      </c>
      <c r="I10" s="31">
        <v>1838</v>
      </c>
      <c r="J10" s="111">
        <v>228.99</v>
      </c>
      <c r="K10" s="31">
        <v>1724</v>
      </c>
      <c r="L10" s="111">
        <v>228.07</v>
      </c>
      <c r="M10" s="31">
        <v>1619</v>
      </c>
      <c r="N10" s="116">
        <v>181.77</v>
      </c>
      <c r="O10" s="91">
        <v>1271</v>
      </c>
      <c r="P10" s="116">
        <v>188.41</v>
      </c>
      <c r="Q10" s="91">
        <v>1316</v>
      </c>
      <c r="R10" s="116">
        <v>200.12</v>
      </c>
      <c r="S10" s="91">
        <v>1217</v>
      </c>
      <c r="T10" s="116"/>
      <c r="U10" s="91"/>
    </row>
    <row r="11" spans="1:21" ht="15">
      <c r="A11" s="2" t="s">
        <v>48</v>
      </c>
      <c r="B11" s="39">
        <v>71</v>
      </c>
      <c r="C11" s="31">
        <v>687</v>
      </c>
      <c r="D11" s="39">
        <v>68.81</v>
      </c>
      <c r="E11" s="31">
        <v>658</v>
      </c>
      <c r="F11" s="39">
        <v>80.29</v>
      </c>
      <c r="G11" s="31">
        <v>669</v>
      </c>
      <c r="H11" s="111">
        <v>137.93</v>
      </c>
      <c r="I11" s="31">
        <v>1030</v>
      </c>
      <c r="J11" s="111">
        <v>141.09</v>
      </c>
      <c r="K11" s="31">
        <v>1030</v>
      </c>
      <c r="L11" s="111">
        <v>152.07</v>
      </c>
      <c r="M11" s="31">
        <v>1052</v>
      </c>
      <c r="N11" s="116">
        <v>186.34</v>
      </c>
      <c r="O11" s="91">
        <v>1305</v>
      </c>
      <c r="P11" s="116">
        <v>165.64</v>
      </c>
      <c r="Q11" s="91">
        <v>1147</v>
      </c>
      <c r="R11" s="116">
        <v>190.71</v>
      </c>
      <c r="S11" s="91">
        <v>1156</v>
      </c>
      <c r="T11" s="116"/>
      <c r="U11" s="91"/>
    </row>
    <row r="12" spans="1:21" ht="15">
      <c r="A12" s="2" t="s">
        <v>49</v>
      </c>
      <c r="B12" s="39">
        <v>77</v>
      </c>
      <c r="C12" s="31">
        <v>746</v>
      </c>
      <c r="D12" s="39">
        <v>54.55</v>
      </c>
      <c r="E12" s="31">
        <v>503</v>
      </c>
      <c r="F12" s="39">
        <v>83.78</v>
      </c>
      <c r="G12" s="31">
        <v>702</v>
      </c>
      <c r="H12" s="111">
        <v>133.72</v>
      </c>
      <c r="I12" s="31">
        <v>996</v>
      </c>
      <c r="J12" s="111">
        <v>253.82</v>
      </c>
      <c r="K12" s="31">
        <v>1920</v>
      </c>
      <c r="L12" s="111">
        <v>191.21</v>
      </c>
      <c r="M12" s="31">
        <v>1344</v>
      </c>
      <c r="N12" s="116">
        <v>168.34</v>
      </c>
      <c r="O12" s="91">
        <v>1171</v>
      </c>
      <c r="P12" s="116">
        <v>164.43</v>
      </c>
      <c r="Q12" s="91">
        <v>1138</v>
      </c>
      <c r="R12" s="116">
        <v>153.91</v>
      </c>
      <c r="S12" s="91">
        <v>917</v>
      </c>
      <c r="T12" s="116"/>
      <c r="U12" s="91"/>
    </row>
    <row r="13" spans="1:21" ht="15">
      <c r="A13" s="2" t="s">
        <v>50</v>
      </c>
      <c r="B13" s="39">
        <v>89</v>
      </c>
      <c r="C13" s="31">
        <v>882</v>
      </c>
      <c r="D13" s="39">
        <v>79.94</v>
      </c>
      <c r="E13" s="31">
        <v>779</v>
      </c>
      <c r="F13" s="39">
        <v>136.43</v>
      </c>
      <c r="G13" s="31">
        <v>1224</v>
      </c>
      <c r="H13" s="111">
        <v>152.17</v>
      </c>
      <c r="I13" s="31">
        <v>1145</v>
      </c>
      <c r="J13" s="111">
        <v>142.87</v>
      </c>
      <c r="K13" s="31">
        <v>1044</v>
      </c>
      <c r="L13" s="111">
        <v>229.4</v>
      </c>
      <c r="M13" s="31">
        <v>1629</v>
      </c>
      <c r="N13" s="116">
        <v>243.56</v>
      </c>
      <c r="O13" s="91">
        <v>1731</v>
      </c>
      <c r="P13" s="116">
        <v>175.07</v>
      </c>
      <c r="Q13" s="91">
        <v>1217</v>
      </c>
      <c r="R13" s="116">
        <v>174.91</v>
      </c>
      <c r="S13" s="91">
        <v>1047</v>
      </c>
      <c r="T13" s="116"/>
      <c r="U13" s="91"/>
    </row>
    <row r="14" spans="1:21" ht="15">
      <c r="A14" s="2" t="s">
        <v>51</v>
      </c>
      <c r="B14" s="39">
        <v>143.88</v>
      </c>
      <c r="C14" s="31">
        <v>1474</v>
      </c>
      <c r="D14" s="39">
        <v>157.86</v>
      </c>
      <c r="E14" s="31">
        <v>1626</v>
      </c>
      <c r="F14" s="39">
        <v>167.17</v>
      </c>
      <c r="G14" s="31">
        <v>1520</v>
      </c>
      <c r="H14" s="111">
        <v>278.21</v>
      </c>
      <c r="I14" s="31">
        <v>2126</v>
      </c>
      <c r="J14" s="111">
        <v>315.55</v>
      </c>
      <c r="K14" s="31">
        <v>2246</v>
      </c>
      <c r="L14" s="111">
        <v>345.35</v>
      </c>
      <c r="M14" s="31">
        <v>2494</v>
      </c>
      <c r="N14" s="116">
        <v>331.79</v>
      </c>
      <c r="O14" s="91">
        <v>2388</v>
      </c>
      <c r="P14" s="116">
        <v>229.92</v>
      </c>
      <c r="Q14" s="91">
        <v>1624</v>
      </c>
      <c r="R14" s="116">
        <v>304.79</v>
      </c>
      <c r="S14" s="91">
        <v>1885</v>
      </c>
      <c r="T14" s="116"/>
      <c r="U14" s="91"/>
    </row>
    <row r="15" spans="1:21" ht="15">
      <c r="A15" s="2" t="s">
        <v>52</v>
      </c>
      <c r="B15" s="39">
        <v>144.25</v>
      </c>
      <c r="C15" s="31">
        <v>1478</v>
      </c>
      <c r="D15" s="39">
        <v>144.98</v>
      </c>
      <c r="E15" s="31">
        <v>1486</v>
      </c>
      <c r="F15" s="39">
        <v>196.97</v>
      </c>
      <c r="G15" s="31">
        <v>1807</v>
      </c>
      <c r="H15" s="111">
        <v>300.11</v>
      </c>
      <c r="I15" s="31">
        <v>2300</v>
      </c>
      <c r="J15" s="111">
        <v>384.62</v>
      </c>
      <c r="K15" s="31">
        <v>2756</v>
      </c>
      <c r="L15" s="111">
        <v>364.88</v>
      </c>
      <c r="M15" s="31">
        <v>2634</v>
      </c>
      <c r="N15" s="116">
        <v>363.63</v>
      </c>
      <c r="O15" s="91">
        <v>2625</v>
      </c>
      <c r="P15" s="116">
        <v>299.09</v>
      </c>
      <c r="Q15" s="91">
        <v>2150</v>
      </c>
      <c r="R15" s="116">
        <v>325.41</v>
      </c>
      <c r="S15" s="91">
        <v>2028</v>
      </c>
      <c r="T15" s="116"/>
      <c r="U15" s="91"/>
    </row>
    <row r="16" spans="1:21" ht="15.75" thickBot="1">
      <c r="A16" s="2" t="s">
        <v>53</v>
      </c>
      <c r="B16" s="40">
        <v>213.12</v>
      </c>
      <c r="C16" s="31">
        <v>1478</v>
      </c>
      <c r="D16" s="40">
        <v>227.95</v>
      </c>
      <c r="E16" s="31">
        <v>1585</v>
      </c>
      <c r="F16" s="40">
        <v>210.36</v>
      </c>
      <c r="G16" s="31">
        <v>1615</v>
      </c>
      <c r="H16" s="111">
        <v>366.46</v>
      </c>
      <c r="I16" s="31">
        <v>2827</v>
      </c>
      <c r="J16" s="111">
        <v>437.56</v>
      </c>
      <c r="K16" s="31">
        <v>3147</v>
      </c>
      <c r="L16" s="111">
        <v>416.19</v>
      </c>
      <c r="M16" s="31">
        <v>3016</v>
      </c>
      <c r="N16" s="116">
        <v>373.57</v>
      </c>
      <c r="O16" s="91">
        <v>2699</v>
      </c>
      <c r="P16" s="116">
        <v>339.61</v>
      </c>
      <c r="Q16" s="91">
        <v>2229</v>
      </c>
      <c r="R16" s="116">
        <v>275.33</v>
      </c>
      <c r="S16" s="91">
        <v>1825</v>
      </c>
      <c r="T16" s="116"/>
      <c r="U16" s="91"/>
    </row>
    <row r="17" spans="1:21" s="1" customFormat="1" ht="15.75" thickBot="1">
      <c r="A17" s="2" t="s">
        <v>54</v>
      </c>
      <c r="B17" s="44">
        <f aca="true" t="shared" si="0" ref="B17:G17">SUM(B5:B16)</f>
        <v>1758.25</v>
      </c>
      <c r="C17" s="46">
        <f t="shared" si="0"/>
        <v>14408</v>
      </c>
      <c r="D17" s="44">
        <f t="shared" si="0"/>
        <v>1562.2</v>
      </c>
      <c r="E17" s="46">
        <f t="shared" si="0"/>
        <v>12983</v>
      </c>
      <c r="F17" s="44">
        <f t="shared" si="0"/>
        <v>2098.1800000000003</v>
      </c>
      <c r="G17" s="46">
        <f t="shared" si="0"/>
        <v>15887</v>
      </c>
      <c r="H17" s="44">
        <f aca="true" t="shared" si="1" ref="H17:M17">SUM(H5:H16)</f>
        <v>3208.3400000000006</v>
      </c>
      <c r="I17" s="46">
        <f t="shared" si="1"/>
        <v>24779</v>
      </c>
      <c r="J17" s="44">
        <f t="shared" si="1"/>
        <v>3611.9700000000003</v>
      </c>
      <c r="K17" s="46">
        <f t="shared" si="1"/>
        <v>26960</v>
      </c>
      <c r="L17" s="46">
        <f t="shared" si="1"/>
        <v>3910.28</v>
      </c>
      <c r="M17" s="46">
        <f t="shared" si="1"/>
        <v>28217</v>
      </c>
      <c r="N17" s="193">
        <f aca="true" t="shared" si="2" ref="N17:S17">SUM(N5:N16)</f>
        <v>3515.52</v>
      </c>
      <c r="O17" s="120">
        <f t="shared" si="2"/>
        <v>25186</v>
      </c>
      <c r="P17" s="193">
        <f t="shared" si="2"/>
        <v>3031.05</v>
      </c>
      <c r="Q17" s="120">
        <f t="shared" si="2"/>
        <v>21325</v>
      </c>
      <c r="R17" s="193">
        <f t="shared" si="2"/>
        <v>3223.5799999999995</v>
      </c>
      <c r="S17" s="120">
        <f t="shared" si="2"/>
        <v>20047</v>
      </c>
      <c r="T17" s="193">
        <f>SUM(T5:T16)</f>
        <v>800.3</v>
      </c>
      <c r="U17" s="120">
        <f>SUM(U5:U16)</f>
        <v>6658</v>
      </c>
    </row>
    <row r="43" spans="1:4" ht="15">
      <c r="A43" s="274" t="s">
        <v>98</v>
      </c>
      <c r="B43" s="276" t="s">
        <v>104</v>
      </c>
      <c r="C43" s="277"/>
      <c r="D43" s="277"/>
    </row>
    <row r="44" spans="2:5" ht="15">
      <c r="B44" s="271" t="s">
        <v>99</v>
      </c>
      <c r="C44" s="272" t="s">
        <v>100</v>
      </c>
      <c r="D44" s="272" t="s">
        <v>101</v>
      </c>
      <c r="E44" s="272" t="s">
        <v>102</v>
      </c>
    </row>
    <row r="45" spans="1:5" ht="15">
      <c r="A45" s="3" t="s">
        <v>110</v>
      </c>
      <c r="B45" s="270">
        <v>60</v>
      </c>
      <c r="C45">
        <v>21</v>
      </c>
      <c r="D45">
        <v>1</v>
      </c>
      <c r="E45" s="270">
        <f>B45*C45*D45</f>
        <v>1260</v>
      </c>
    </row>
    <row r="46" spans="2:5" ht="15">
      <c r="B46" s="270">
        <v>40.5</v>
      </c>
      <c r="C46">
        <v>60</v>
      </c>
      <c r="D46">
        <v>2</v>
      </c>
      <c r="E46" s="270">
        <f>B46*C46*D46</f>
        <v>4860</v>
      </c>
    </row>
    <row r="47" spans="2:5" ht="15">
      <c r="B47" s="270">
        <v>34</v>
      </c>
      <c r="C47">
        <v>18.5</v>
      </c>
      <c r="D47">
        <v>2</v>
      </c>
      <c r="E47" s="270">
        <f>B47*C47*D47</f>
        <v>1258</v>
      </c>
    </row>
    <row r="48" spans="2:5" ht="15">
      <c r="B48" s="270">
        <v>40.5</v>
      </c>
      <c r="C48">
        <v>39</v>
      </c>
      <c r="D48">
        <v>1</v>
      </c>
      <c r="E48" s="270">
        <f>B48*C48*D48</f>
        <v>1579.5</v>
      </c>
    </row>
    <row r="49" spans="1:5" ht="15">
      <c r="A49" s="275" t="s">
        <v>103</v>
      </c>
      <c r="B49" s="7"/>
      <c r="E49" s="273">
        <f>SUM(E45:E48)</f>
        <v>8957.5</v>
      </c>
    </row>
  </sheetData>
  <mergeCells count="1">
    <mergeCell ref="B43:D43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U53"/>
  <sheetViews>
    <sheetView zoomScale="75" zoomScaleNormal="75" workbookViewId="0" topLeftCell="A12">
      <pane xSplit="1" topLeftCell="B1" activePane="topRight" state="frozen"/>
      <selection pane="topLeft" activeCell="A1" sqref="A1"/>
      <selection pane="topRight" activeCell="E54" sqref="E54"/>
    </sheetView>
  </sheetViews>
  <sheetFormatPr defaultColWidth="11.5546875" defaultRowHeight="15"/>
  <cols>
    <col min="1" max="1" width="15.3359375" style="3" customWidth="1"/>
    <col min="2" max="2" width="8.6640625" style="9" customWidth="1"/>
    <col min="3" max="3" width="6.3359375" style="0" bestFit="1" customWidth="1"/>
    <col min="4" max="4" width="8.6640625" style="0" bestFit="1" customWidth="1"/>
    <col min="5" max="5" width="6.3359375" style="0" bestFit="1" customWidth="1"/>
    <col min="6" max="6" width="8.6640625" style="0" bestFit="1" customWidth="1"/>
    <col min="7" max="7" width="6.3359375" style="0" bestFit="1" customWidth="1"/>
    <col min="8" max="8" width="8.6640625" style="0" bestFit="1" customWidth="1"/>
    <col min="9" max="9" width="6.3359375" style="0" bestFit="1" customWidth="1"/>
    <col min="10" max="10" width="8.6640625" style="0" bestFit="1" customWidth="1"/>
    <col min="11" max="11" width="6.3359375" style="0" bestFit="1" customWidth="1"/>
    <col min="12" max="12" width="8.6640625" style="0" bestFit="1" customWidth="1"/>
    <col min="13" max="13" width="6.3359375" style="0" bestFit="1" customWidth="1"/>
    <col min="14" max="14" width="9.10546875" style="0" customWidth="1"/>
    <col min="15" max="15" width="6.3359375" style="0" bestFit="1" customWidth="1"/>
    <col min="16" max="17" width="8.6640625" style="0" customWidth="1"/>
    <col min="18" max="18" width="9.10546875" style="0" bestFit="1" customWidth="1"/>
    <col min="19" max="19" width="8.99609375" style="0" bestFit="1" customWidth="1"/>
    <col min="20" max="16384" width="8.6640625" style="0" customWidth="1"/>
  </cols>
  <sheetData>
    <row r="1" spans="1:21" s="5" customFormat="1" ht="15">
      <c r="A1" s="84" t="s">
        <v>76</v>
      </c>
      <c r="B1" s="12">
        <v>1998</v>
      </c>
      <c r="D1" s="12">
        <v>1999</v>
      </c>
      <c r="F1" s="12">
        <v>2000</v>
      </c>
      <c r="H1" s="5">
        <v>2001</v>
      </c>
      <c r="J1" s="5">
        <v>2002</v>
      </c>
      <c r="L1" s="12">
        <v>2003</v>
      </c>
      <c r="M1" s="12"/>
      <c r="N1" s="12">
        <v>2004</v>
      </c>
      <c r="O1" s="12"/>
      <c r="P1" s="12">
        <v>2005</v>
      </c>
      <c r="Q1" s="12"/>
      <c r="R1" s="12">
        <v>2006</v>
      </c>
      <c r="S1" s="12"/>
      <c r="T1" s="12">
        <v>2007</v>
      </c>
      <c r="U1" s="12"/>
    </row>
    <row r="2" spans="1:20" s="5" customFormat="1" ht="15">
      <c r="A2" s="4"/>
      <c r="B2" s="8" t="s">
        <v>38</v>
      </c>
      <c r="D2" s="8" t="s">
        <v>38</v>
      </c>
      <c r="F2" s="8" t="s">
        <v>38</v>
      </c>
      <c r="H2" s="5" t="s">
        <v>38</v>
      </c>
      <c r="J2" s="5" t="s">
        <v>38</v>
      </c>
      <c r="L2" s="8" t="s">
        <v>38</v>
      </c>
      <c r="N2" s="8" t="s">
        <v>38</v>
      </c>
      <c r="P2" s="8" t="s">
        <v>38</v>
      </c>
      <c r="R2" s="8" t="s">
        <v>38</v>
      </c>
      <c r="T2" s="8" t="s">
        <v>38</v>
      </c>
    </row>
    <row r="3" spans="1:21" s="5" customFormat="1" ht="15">
      <c r="A3" s="4" t="s">
        <v>55</v>
      </c>
      <c r="B3" s="8" t="s">
        <v>41</v>
      </c>
      <c r="C3" s="5" t="s">
        <v>40</v>
      </c>
      <c r="D3" s="8" t="s">
        <v>41</v>
      </c>
      <c r="E3" s="5" t="s">
        <v>40</v>
      </c>
      <c r="F3" s="8" t="s">
        <v>41</v>
      </c>
      <c r="G3" s="5" t="s">
        <v>40</v>
      </c>
      <c r="H3" s="5" t="s">
        <v>41</v>
      </c>
      <c r="I3" s="5" t="s">
        <v>40</v>
      </c>
      <c r="J3" s="5" t="s">
        <v>41</v>
      </c>
      <c r="K3" s="5" t="s">
        <v>40</v>
      </c>
      <c r="L3" s="8" t="s">
        <v>41</v>
      </c>
      <c r="M3" s="5" t="s">
        <v>40</v>
      </c>
      <c r="N3" s="8" t="s">
        <v>41</v>
      </c>
      <c r="O3" s="5" t="s">
        <v>40</v>
      </c>
      <c r="P3" s="8" t="s">
        <v>41</v>
      </c>
      <c r="Q3" s="5" t="s">
        <v>40</v>
      </c>
      <c r="R3" s="8" t="s">
        <v>41</v>
      </c>
      <c r="S3" s="5" t="s">
        <v>40</v>
      </c>
      <c r="T3" s="8" t="s">
        <v>41</v>
      </c>
      <c r="U3" s="5" t="s">
        <v>40</v>
      </c>
    </row>
    <row r="4" spans="1:6" s="5" customFormat="1" ht="15.75" thickBot="1">
      <c r="A4" s="4"/>
      <c r="B4" s="8"/>
      <c r="D4" s="6"/>
      <c r="F4" s="6"/>
    </row>
    <row r="5" spans="1:21" ht="15">
      <c r="A5" s="2" t="s">
        <v>42</v>
      </c>
      <c r="B5" s="28">
        <v>308</v>
      </c>
      <c r="C5" s="47">
        <v>2190</v>
      </c>
      <c r="D5" s="51">
        <v>85.89</v>
      </c>
      <c r="E5" s="47">
        <v>560</v>
      </c>
      <c r="F5" s="51">
        <v>285.47</v>
      </c>
      <c r="G5" s="41">
        <v>2000</v>
      </c>
      <c r="H5" s="107">
        <v>192.41</v>
      </c>
      <c r="I5" s="108">
        <v>1470</v>
      </c>
      <c r="J5" s="107">
        <v>395.94</v>
      </c>
      <c r="K5" s="108">
        <v>2785</v>
      </c>
      <c r="L5" s="114">
        <v>318.18</v>
      </c>
      <c r="M5" s="29">
        <v>2376</v>
      </c>
      <c r="N5" s="115">
        <v>362.55</v>
      </c>
      <c r="O5" s="194">
        <v>1735</v>
      </c>
      <c r="P5" s="115">
        <v>365.31</v>
      </c>
      <c r="Q5" s="194">
        <v>2395</v>
      </c>
      <c r="R5" s="115">
        <v>369.69</v>
      </c>
      <c r="S5" s="194">
        <v>1987</v>
      </c>
      <c r="T5" s="115">
        <v>257.07</v>
      </c>
      <c r="U5" s="194">
        <v>1471</v>
      </c>
    </row>
    <row r="6" spans="1:21" ht="15">
      <c r="A6" s="2" t="s">
        <v>43</v>
      </c>
      <c r="B6" s="30">
        <v>528</v>
      </c>
      <c r="C6" s="48">
        <v>3780</v>
      </c>
      <c r="D6" s="52">
        <v>573.76</v>
      </c>
      <c r="E6" s="48">
        <v>4080</v>
      </c>
      <c r="F6" s="52">
        <v>858.77</v>
      </c>
      <c r="G6" s="42">
        <v>5330</v>
      </c>
      <c r="H6" s="109">
        <v>527.94</v>
      </c>
      <c r="I6" s="110">
        <v>4180</v>
      </c>
      <c r="J6" s="109">
        <v>516.38</v>
      </c>
      <c r="K6" s="110">
        <v>4980</v>
      </c>
      <c r="L6" s="111">
        <v>521.2</v>
      </c>
      <c r="M6" s="31">
        <v>5093</v>
      </c>
      <c r="N6" s="116">
        <v>512.15</v>
      </c>
      <c r="O6" s="195">
        <v>4345</v>
      </c>
      <c r="P6" s="116">
        <v>478.91</v>
      </c>
      <c r="Q6" s="195">
        <v>4358</v>
      </c>
      <c r="R6" s="116">
        <v>458.6</v>
      </c>
      <c r="S6" s="195">
        <v>3560</v>
      </c>
      <c r="T6" s="116">
        <v>437.17</v>
      </c>
      <c r="U6" s="195">
        <v>2687</v>
      </c>
    </row>
    <row r="7" spans="1:21" ht="15">
      <c r="A7" s="2" t="s">
        <v>44</v>
      </c>
      <c r="B7" s="30">
        <v>603</v>
      </c>
      <c r="C7" s="48">
        <v>4310</v>
      </c>
      <c r="D7" s="52">
        <v>719.29</v>
      </c>
      <c r="E7" s="48">
        <v>5130</v>
      </c>
      <c r="F7" s="52">
        <v>914.53</v>
      </c>
      <c r="G7" s="42">
        <v>5680</v>
      </c>
      <c r="H7" s="109">
        <v>636.89</v>
      </c>
      <c r="I7" s="110">
        <v>5060</v>
      </c>
      <c r="J7" s="109">
        <v>570.92</v>
      </c>
      <c r="K7" s="110">
        <v>6213</v>
      </c>
      <c r="L7" s="111">
        <v>661.38</v>
      </c>
      <c r="M7" s="31">
        <v>6885</v>
      </c>
      <c r="N7" s="116">
        <v>529.14</v>
      </c>
      <c r="O7" s="195">
        <v>5040</v>
      </c>
      <c r="P7" s="116">
        <v>464.43</v>
      </c>
      <c r="Q7" s="195">
        <v>4103</v>
      </c>
      <c r="R7" s="116">
        <v>429.52</v>
      </c>
      <c r="S7" s="195">
        <v>3125</v>
      </c>
      <c r="T7" s="116">
        <v>447.07</v>
      </c>
      <c r="U7" s="195">
        <v>3615</v>
      </c>
    </row>
    <row r="8" spans="1:21" ht="15">
      <c r="A8" s="2" t="s">
        <v>56</v>
      </c>
      <c r="B8" s="30">
        <v>424</v>
      </c>
      <c r="C8" s="48">
        <v>3030</v>
      </c>
      <c r="D8" s="52">
        <v>532.18</v>
      </c>
      <c r="E8" s="48">
        <v>3780</v>
      </c>
      <c r="F8" s="52">
        <v>656.64</v>
      </c>
      <c r="G8" s="42">
        <v>4060</v>
      </c>
      <c r="H8" s="111">
        <v>647.56</v>
      </c>
      <c r="I8" s="31">
        <v>3010</v>
      </c>
      <c r="J8" s="111">
        <v>399.54</v>
      </c>
      <c r="K8" s="31">
        <v>3097</v>
      </c>
      <c r="L8" s="111">
        <v>427.69</v>
      </c>
      <c r="M8" s="31">
        <v>3658</v>
      </c>
      <c r="N8" s="116">
        <v>435.08</v>
      </c>
      <c r="O8" s="195">
        <v>2549</v>
      </c>
      <c r="P8" s="116">
        <v>435.18</v>
      </c>
      <c r="Q8" s="195">
        <v>3588</v>
      </c>
      <c r="R8" s="116">
        <v>419.66</v>
      </c>
      <c r="S8" s="195">
        <v>2973</v>
      </c>
      <c r="T8" s="116"/>
      <c r="U8" s="195"/>
    </row>
    <row r="9" spans="1:21" ht="15">
      <c r="A9" s="2" t="s">
        <v>46</v>
      </c>
      <c r="B9" s="30">
        <v>356</v>
      </c>
      <c r="C9" s="48">
        <v>3780</v>
      </c>
      <c r="D9" s="52">
        <v>441.59</v>
      </c>
      <c r="E9" s="48">
        <v>4710</v>
      </c>
      <c r="F9" s="52">
        <v>626.32</v>
      </c>
      <c r="G9" s="42">
        <v>5830</v>
      </c>
      <c r="H9" s="111">
        <v>666.6</v>
      </c>
      <c r="I9" s="31">
        <v>5300</v>
      </c>
      <c r="J9" s="111">
        <v>484.31</v>
      </c>
      <c r="K9" s="31">
        <v>5058</v>
      </c>
      <c r="L9" s="111">
        <v>552.82</v>
      </c>
      <c r="M9" s="31">
        <v>4977</v>
      </c>
      <c r="N9" s="116">
        <v>481.55</v>
      </c>
      <c r="O9" s="195">
        <v>4522</v>
      </c>
      <c r="P9" s="116">
        <v>436.25</v>
      </c>
      <c r="Q9" s="195">
        <v>3607</v>
      </c>
      <c r="R9" s="116">
        <v>430.12</v>
      </c>
      <c r="S9" s="195">
        <v>3134</v>
      </c>
      <c r="T9" s="116"/>
      <c r="U9" s="195"/>
    </row>
    <row r="10" spans="1:21" ht="15">
      <c r="A10" s="2" t="s">
        <v>47</v>
      </c>
      <c r="B10" s="30">
        <v>171</v>
      </c>
      <c r="C10" s="48">
        <v>1770</v>
      </c>
      <c r="D10" s="52">
        <v>222.63</v>
      </c>
      <c r="E10" s="48">
        <v>2330</v>
      </c>
      <c r="F10" s="52">
        <v>230.63</v>
      </c>
      <c r="G10" s="42">
        <v>2090</v>
      </c>
      <c r="H10" s="111">
        <v>395.46</v>
      </c>
      <c r="I10" s="31">
        <v>3110</v>
      </c>
      <c r="J10" s="111">
        <v>360.61</v>
      </c>
      <c r="K10" s="31">
        <v>2761</v>
      </c>
      <c r="L10" s="111">
        <v>383.14</v>
      </c>
      <c r="M10" s="31">
        <v>1975</v>
      </c>
      <c r="N10" s="116">
        <v>303.07</v>
      </c>
      <c r="O10" s="195">
        <v>1367</v>
      </c>
      <c r="P10" s="116">
        <v>325.89</v>
      </c>
      <c r="Q10" s="195">
        <v>1664</v>
      </c>
      <c r="R10" s="116">
        <v>332.16</v>
      </c>
      <c r="S10" s="195">
        <v>1626</v>
      </c>
      <c r="T10" s="116"/>
      <c r="U10" s="195"/>
    </row>
    <row r="11" spans="1:21" ht="15">
      <c r="A11" s="2" t="s">
        <v>48</v>
      </c>
      <c r="B11" s="30">
        <v>217</v>
      </c>
      <c r="C11" s="48">
        <v>2270</v>
      </c>
      <c r="D11" s="52">
        <v>255.75</v>
      </c>
      <c r="E11" s="48">
        <v>2690</v>
      </c>
      <c r="F11" s="52">
        <v>263.43</v>
      </c>
      <c r="G11" s="42">
        <v>2400</v>
      </c>
      <c r="H11" s="111">
        <v>308.79</v>
      </c>
      <c r="I11" s="31">
        <v>2410</v>
      </c>
      <c r="J11" s="111">
        <v>240.92</v>
      </c>
      <c r="K11" s="31">
        <v>1839</v>
      </c>
      <c r="L11" s="111">
        <v>342.27</v>
      </c>
      <c r="M11" s="31">
        <v>1252</v>
      </c>
      <c r="N11" s="116">
        <v>330.39</v>
      </c>
      <c r="O11" s="195">
        <v>1850</v>
      </c>
      <c r="P11" s="116">
        <v>387.24</v>
      </c>
      <c r="Q11" s="195">
        <v>2744</v>
      </c>
      <c r="R11" s="116">
        <v>399.84</v>
      </c>
      <c r="S11" s="195">
        <v>2668</v>
      </c>
      <c r="T11" s="116"/>
      <c r="U11" s="195"/>
    </row>
    <row r="12" spans="1:21" ht="15">
      <c r="A12" s="2" t="s">
        <v>49</v>
      </c>
      <c r="B12" s="30">
        <v>231</v>
      </c>
      <c r="C12" s="48">
        <v>2430</v>
      </c>
      <c r="D12" s="52">
        <v>276.91</v>
      </c>
      <c r="E12" s="48">
        <v>2920</v>
      </c>
      <c r="F12" s="52">
        <v>313.15</v>
      </c>
      <c r="G12" s="42">
        <v>2870</v>
      </c>
      <c r="H12" s="111">
        <v>350.89</v>
      </c>
      <c r="I12" s="31">
        <v>2750</v>
      </c>
      <c r="J12" s="111">
        <v>0</v>
      </c>
      <c r="K12" s="31">
        <v>0</v>
      </c>
      <c r="L12" s="111">
        <v>409.77</v>
      </c>
      <c r="M12" s="31">
        <v>2446</v>
      </c>
      <c r="N12" s="116">
        <v>342.83</v>
      </c>
      <c r="O12" s="195">
        <v>2070</v>
      </c>
      <c r="P12" s="116">
        <v>370.82</v>
      </c>
      <c r="Q12" s="195">
        <v>2455</v>
      </c>
      <c r="R12" s="116">
        <v>354.24</v>
      </c>
      <c r="S12" s="195">
        <v>1966</v>
      </c>
      <c r="T12" s="116"/>
      <c r="U12" s="195"/>
    </row>
    <row r="13" spans="1:21" ht="15">
      <c r="A13" s="2" t="s">
        <v>50</v>
      </c>
      <c r="B13" s="30">
        <v>273</v>
      </c>
      <c r="C13" s="48">
        <v>2880</v>
      </c>
      <c r="D13" s="52">
        <v>329.35</v>
      </c>
      <c r="E13" s="48">
        <v>3490</v>
      </c>
      <c r="F13" s="52">
        <v>435.07</v>
      </c>
      <c r="G13" s="42">
        <v>4100</v>
      </c>
      <c r="H13" s="111">
        <v>354.6</v>
      </c>
      <c r="I13" s="31">
        <v>2780</v>
      </c>
      <c r="J13" s="111">
        <v>329.98</v>
      </c>
      <c r="K13" s="31">
        <v>3006</v>
      </c>
      <c r="L13" s="111">
        <v>408.12</v>
      </c>
      <c r="M13" s="31">
        <v>2417</v>
      </c>
      <c r="N13" s="116">
        <v>430.12</v>
      </c>
      <c r="O13" s="195">
        <v>3613</v>
      </c>
      <c r="P13" s="116">
        <v>382.64</v>
      </c>
      <c r="Q13" s="195">
        <v>2663</v>
      </c>
      <c r="R13" s="116">
        <v>412.94</v>
      </c>
      <c r="S13" s="195">
        <v>2816</v>
      </c>
      <c r="T13" s="116"/>
      <c r="U13" s="195"/>
    </row>
    <row r="14" spans="1:21" ht="15">
      <c r="A14" s="2" t="s">
        <v>51</v>
      </c>
      <c r="B14" s="30">
        <v>457.23</v>
      </c>
      <c r="C14" s="48">
        <v>4880</v>
      </c>
      <c r="D14" s="52">
        <v>607.19</v>
      </c>
      <c r="E14" s="48">
        <v>6510</v>
      </c>
      <c r="F14" s="52">
        <v>513.99</v>
      </c>
      <c r="G14" s="42">
        <v>4860</v>
      </c>
      <c r="H14" s="111">
        <v>814.99</v>
      </c>
      <c r="I14" s="31">
        <v>6390</v>
      </c>
      <c r="J14" s="111">
        <v>489.94</v>
      </c>
      <c r="K14" s="31">
        <v>5178</v>
      </c>
      <c r="L14" s="111">
        <v>817.89</v>
      </c>
      <c r="M14" s="31">
        <v>4178</v>
      </c>
      <c r="N14" s="116">
        <v>472.95</v>
      </c>
      <c r="O14" s="195">
        <v>4370</v>
      </c>
      <c r="P14" s="116">
        <v>413.99</v>
      </c>
      <c r="Q14" s="195">
        <v>3215</v>
      </c>
      <c r="R14" s="116">
        <v>470.26</v>
      </c>
      <c r="S14" s="195">
        <v>3691</v>
      </c>
      <c r="T14" s="116"/>
      <c r="U14" s="195"/>
    </row>
    <row r="15" spans="1:21" ht="15">
      <c r="A15" s="2" t="s">
        <v>52</v>
      </c>
      <c r="B15" s="30">
        <v>485.75</v>
      </c>
      <c r="C15" s="48">
        <v>5190</v>
      </c>
      <c r="D15" s="52">
        <v>613.63</v>
      </c>
      <c r="E15" s="48">
        <v>6580</v>
      </c>
      <c r="F15" s="52">
        <v>600.18</v>
      </c>
      <c r="G15" s="42">
        <v>5690</v>
      </c>
      <c r="H15" s="111">
        <v>443.82</v>
      </c>
      <c r="I15" s="31">
        <v>4232</v>
      </c>
      <c r="J15" s="111">
        <v>505.34</v>
      </c>
      <c r="K15" s="31">
        <v>5177</v>
      </c>
      <c r="L15" s="111">
        <v>495.49</v>
      </c>
      <c r="M15" s="31">
        <v>4009</v>
      </c>
      <c r="N15" s="116">
        <v>500.39</v>
      </c>
      <c r="O15" s="195">
        <v>4855</v>
      </c>
      <c r="P15" s="116">
        <v>439.31</v>
      </c>
      <c r="Q15" s="195">
        <v>3691</v>
      </c>
      <c r="R15" s="116">
        <v>449.26</v>
      </c>
      <c r="S15" s="195">
        <v>3394</v>
      </c>
      <c r="T15" s="116"/>
      <c r="U15" s="195"/>
    </row>
    <row r="16" spans="1:21" ht="15.75" thickBot="1">
      <c r="A16" s="2" t="s">
        <v>53</v>
      </c>
      <c r="B16" s="30">
        <v>1054.7</v>
      </c>
      <c r="C16" s="50">
        <v>7550</v>
      </c>
      <c r="D16" s="52">
        <v>939.66</v>
      </c>
      <c r="E16" s="50">
        <v>6720</v>
      </c>
      <c r="F16" s="52">
        <v>594.79</v>
      </c>
      <c r="G16" s="54">
        <v>4720</v>
      </c>
      <c r="H16" s="111">
        <v>586.09</v>
      </c>
      <c r="I16" s="31">
        <v>6006</v>
      </c>
      <c r="J16" s="111">
        <v>582.83</v>
      </c>
      <c r="K16" s="31">
        <v>5506</v>
      </c>
      <c r="L16" s="111">
        <v>537.65</v>
      </c>
      <c r="M16" s="31">
        <v>4849</v>
      </c>
      <c r="N16" s="116">
        <v>510.13</v>
      </c>
      <c r="O16" s="195">
        <v>4955</v>
      </c>
      <c r="P16" s="116">
        <v>448.77</v>
      </c>
      <c r="Q16" s="195">
        <v>3523</v>
      </c>
      <c r="R16" s="116">
        <v>364.43</v>
      </c>
      <c r="S16" s="195">
        <v>2692</v>
      </c>
      <c r="T16" s="116"/>
      <c r="U16" s="195"/>
    </row>
    <row r="17" spans="1:21" s="1" customFormat="1" ht="15.75" thickBot="1">
      <c r="A17" s="2" t="s">
        <v>54</v>
      </c>
      <c r="B17" s="44">
        <f aca="true" t="shared" si="0" ref="B17:G17">SUM(B5:B16)</f>
        <v>5108.68</v>
      </c>
      <c r="C17" s="46">
        <f t="shared" si="0"/>
        <v>44060</v>
      </c>
      <c r="D17" s="44">
        <f t="shared" si="0"/>
        <v>5597.83</v>
      </c>
      <c r="E17" s="46">
        <f t="shared" si="0"/>
        <v>49500</v>
      </c>
      <c r="F17" s="44">
        <f t="shared" si="0"/>
        <v>6292.969999999999</v>
      </c>
      <c r="G17" s="45">
        <f t="shared" si="0"/>
        <v>49630</v>
      </c>
      <c r="H17" s="44">
        <f aca="true" t="shared" si="1" ref="H17:M17">SUM(H5:H16)</f>
        <v>5926.04</v>
      </c>
      <c r="I17" s="46">
        <f t="shared" si="1"/>
        <v>46698</v>
      </c>
      <c r="J17" s="44">
        <f t="shared" si="1"/>
        <v>4876.71</v>
      </c>
      <c r="K17" s="46">
        <f t="shared" si="1"/>
        <v>45600</v>
      </c>
      <c r="L17" s="46">
        <f t="shared" si="1"/>
        <v>5875.599999999999</v>
      </c>
      <c r="M17" s="46">
        <f t="shared" si="1"/>
        <v>44115</v>
      </c>
      <c r="N17" s="193">
        <f aca="true" t="shared" si="2" ref="N17:S17">SUM(N5:N16)</f>
        <v>5210.35</v>
      </c>
      <c r="O17" s="196">
        <f t="shared" si="2"/>
        <v>41271</v>
      </c>
      <c r="P17" s="193">
        <f t="shared" si="2"/>
        <v>4948.74</v>
      </c>
      <c r="Q17" s="196">
        <f t="shared" si="2"/>
        <v>38006</v>
      </c>
      <c r="R17" s="193">
        <f t="shared" si="2"/>
        <v>4890.72</v>
      </c>
      <c r="S17" s="196">
        <f t="shared" si="2"/>
        <v>33632</v>
      </c>
      <c r="T17" s="193">
        <f>SUM(T5:T16)</f>
        <v>1141.31</v>
      </c>
      <c r="U17" s="196">
        <f>SUM(U5:U16)</f>
        <v>7773</v>
      </c>
    </row>
    <row r="20" ht="15">
      <c r="A20" s="3" t="s">
        <v>62</v>
      </c>
    </row>
    <row r="21" ht="15">
      <c r="A21" s="3" t="s">
        <v>63</v>
      </c>
    </row>
    <row r="44" spans="1:4" ht="15">
      <c r="A44" s="274" t="s">
        <v>98</v>
      </c>
      <c r="B44" s="276" t="s">
        <v>104</v>
      </c>
      <c r="C44" s="277"/>
      <c r="D44" s="277"/>
    </row>
    <row r="45" spans="2:5" ht="15">
      <c r="B45" s="271" t="s">
        <v>99</v>
      </c>
      <c r="C45" s="272" t="s">
        <v>100</v>
      </c>
      <c r="D45" s="272" t="s">
        <v>101</v>
      </c>
      <c r="E45" s="272" t="s">
        <v>102</v>
      </c>
    </row>
    <row r="46" spans="1:5" ht="15">
      <c r="A46" s="3" t="s">
        <v>108</v>
      </c>
      <c r="B46">
        <v>31</v>
      </c>
      <c r="C46">
        <v>18.5</v>
      </c>
      <c r="D46">
        <v>2</v>
      </c>
      <c r="E46" s="270">
        <f aca="true" t="shared" si="3" ref="E46:E52">B46*C46*D46</f>
        <v>1147</v>
      </c>
    </row>
    <row r="47" spans="2:5" ht="15">
      <c r="B47">
        <v>19.5</v>
      </c>
      <c r="C47">
        <v>35</v>
      </c>
      <c r="D47">
        <v>1</v>
      </c>
      <c r="E47" s="270">
        <f t="shared" si="3"/>
        <v>682.5</v>
      </c>
    </row>
    <row r="48" spans="2:5" ht="15">
      <c r="B48">
        <v>31</v>
      </c>
      <c r="C48">
        <v>28</v>
      </c>
      <c r="D48">
        <v>2</v>
      </c>
      <c r="E48" s="270">
        <f t="shared" si="3"/>
        <v>1736</v>
      </c>
    </row>
    <row r="49" spans="2:5" ht="15">
      <c r="B49">
        <v>30</v>
      </c>
      <c r="C49">
        <v>10</v>
      </c>
      <c r="D49">
        <v>1</v>
      </c>
      <c r="E49" s="270">
        <f t="shared" si="3"/>
        <v>300</v>
      </c>
    </row>
    <row r="50" spans="1:5" ht="15">
      <c r="A50" s="3" t="s">
        <v>109</v>
      </c>
      <c r="B50">
        <v>31</v>
      </c>
      <c r="C50">
        <v>18.5</v>
      </c>
      <c r="D50">
        <v>2</v>
      </c>
      <c r="E50" s="270">
        <f t="shared" si="3"/>
        <v>1147</v>
      </c>
    </row>
    <row r="51" spans="2:5" ht="15">
      <c r="B51">
        <v>36</v>
      </c>
      <c r="C51">
        <v>29.5</v>
      </c>
      <c r="D51">
        <v>2</v>
      </c>
      <c r="E51" s="270">
        <f t="shared" si="3"/>
        <v>2124</v>
      </c>
    </row>
    <row r="52" spans="2:5" ht="15">
      <c r="B52">
        <v>31</v>
      </c>
      <c r="C52">
        <v>18.5</v>
      </c>
      <c r="D52">
        <v>2</v>
      </c>
      <c r="E52" s="270">
        <f t="shared" si="3"/>
        <v>1147</v>
      </c>
    </row>
    <row r="53" spans="1:5" ht="15">
      <c r="A53" s="275" t="s">
        <v>103</v>
      </c>
      <c r="B53" s="7"/>
      <c r="E53" s="273">
        <f>SUM(E46:E52)</f>
        <v>8283.5</v>
      </c>
    </row>
  </sheetData>
  <mergeCells count="1">
    <mergeCell ref="B44:D44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57"/>
  <sheetViews>
    <sheetView zoomScale="75" zoomScaleNormal="75" workbookViewId="0" topLeftCell="A19">
      <pane xSplit="1" topLeftCell="B1" activePane="topRight" state="frozen"/>
      <selection pane="topLeft" activeCell="A1" sqref="A1"/>
      <selection pane="topRight" activeCell="B57" sqref="B57"/>
    </sheetView>
  </sheetViews>
  <sheetFormatPr defaultColWidth="11.5546875" defaultRowHeight="15"/>
  <cols>
    <col min="1" max="1" width="15.88671875" style="3" customWidth="1"/>
    <col min="2" max="2" width="8.6640625" style="9" customWidth="1"/>
    <col min="3" max="3" width="6.3359375" style="0" bestFit="1" customWidth="1"/>
    <col min="4" max="4" width="8.6640625" style="0" bestFit="1" customWidth="1"/>
    <col min="5" max="5" width="6.3359375" style="0" bestFit="1" customWidth="1"/>
    <col min="6" max="6" width="8.6640625" style="0" bestFit="1" customWidth="1"/>
    <col min="7" max="7" width="6.3359375" style="0" bestFit="1" customWidth="1"/>
    <col min="8" max="8" width="8.6640625" style="0" bestFit="1" customWidth="1"/>
    <col min="9" max="9" width="6.3359375" style="0" bestFit="1" customWidth="1"/>
    <col min="10" max="10" width="8.6640625" style="0" bestFit="1" customWidth="1"/>
    <col min="11" max="11" width="6.3359375" style="0" bestFit="1" customWidth="1"/>
    <col min="12" max="12" width="8.6640625" style="0" bestFit="1" customWidth="1"/>
    <col min="13" max="13" width="6.3359375" style="0" bestFit="1" customWidth="1"/>
    <col min="14" max="14" width="8.6640625" style="0" bestFit="1" customWidth="1"/>
    <col min="15" max="15" width="3.99609375" style="0" bestFit="1" customWidth="1"/>
    <col min="16" max="16" width="11.6640625" style="0" bestFit="1" customWidth="1"/>
    <col min="17" max="16384" width="8.6640625" style="0" customWidth="1"/>
  </cols>
  <sheetData>
    <row r="1" spans="1:14" s="12" customFormat="1" ht="15">
      <c r="A1" s="85" t="s">
        <v>72</v>
      </c>
      <c r="B1" s="12">
        <v>1998</v>
      </c>
      <c r="D1" s="12">
        <v>1999</v>
      </c>
      <c r="F1" s="12">
        <v>2000</v>
      </c>
      <c r="H1" s="12">
        <v>2001</v>
      </c>
      <c r="J1" s="12">
        <v>2002</v>
      </c>
      <c r="L1" s="12">
        <v>2003</v>
      </c>
      <c r="N1" s="12">
        <v>2004</v>
      </c>
    </row>
    <row r="2" spans="1:14" s="5" customFormat="1" ht="15">
      <c r="A2" s="4"/>
      <c r="B2" s="8" t="s">
        <v>38</v>
      </c>
      <c r="D2" s="8" t="s">
        <v>38</v>
      </c>
      <c r="F2" s="8" t="s">
        <v>38</v>
      </c>
      <c r="H2" s="5" t="s">
        <v>38</v>
      </c>
      <c r="J2" s="5" t="s">
        <v>38</v>
      </c>
      <c r="L2" s="8" t="s">
        <v>38</v>
      </c>
      <c r="N2" s="8" t="s">
        <v>38</v>
      </c>
    </row>
    <row r="3" spans="1:16" s="5" customFormat="1" ht="15">
      <c r="A3" s="4" t="s">
        <v>55</v>
      </c>
      <c r="B3" s="8" t="s">
        <v>41</v>
      </c>
      <c r="C3" s="5" t="s">
        <v>40</v>
      </c>
      <c r="D3" s="8" t="s">
        <v>41</v>
      </c>
      <c r="E3" s="5" t="s">
        <v>40</v>
      </c>
      <c r="F3" s="8" t="s">
        <v>41</v>
      </c>
      <c r="G3" s="5" t="s">
        <v>40</v>
      </c>
      <c r="H3" s="5" t="s">
        <v>41</v>
      </c>
      <c r="I3" s="5" t="s">
        <v>40</v>
      </c>
      <c r="J3" s="5" t="s">
        <v>41</v>
      </c>
      <c r="K3" s="5" t="s">
        <v>40</v>
      </c>
      <c r="L3" s="8" t="s">
        <v>41</v>
      </c>
      <c r="M3" s="5" t="s">
        <v>40</v>
      </c>
      <c r="N3" s="8" t="s">
        <v>41</v>
      </c>
      <c r="O3" s="5" t="s">
        <v>40</v>
      </c>
      <c r="P3" s="201" t="s">
        <v>86</v>
      </c>
    </row>
    <row r="4" spans="1:2" s="5" customFormat="1" ht="15.75" thickBot="1">
      <c r="A4" s="4"/>
      <c r="B4" s="8"/>
    </row>
    <row r="5" spans="1:15" ht="15">
      <c r="A5" s="2" t="s">
        <v>42</v>
      </c>
      <c r="B5" s="38">
        <v>279</v>
      </c>
      <c r="C5" s="41">
        <v>1980</v>
      </c>
      <c r="D5" s="38">
        <v>309.03</v>
      </c>
      <c r="E5" s="29">
        <v>2170</v>
      </c>
      <c r="F5" s="38">
        <v>293.79</v>
      </c>
      <c r="G5" s="29">
        <v>2060</v>
      </c>
      <c r="H5" s="107">
        <v>212.22</v>
      </c>
      <c r="I5" s="108">
        <v>1630</v>
      </c>
      <c r="J5" s="107">
        <v>371.87</v>
      </c>
      <c r="K5" s="108">
        <v>2870</v>
      </c>
      <c r="L5" s="114">
        <v>440.68</v>
      </c>
      <c r="M5" s="29">
        <v>3170</v>
      </c>
      <c r="N5" s="115">
        <v>11.06</v>
      </c>
      <c r="O5" s="118">
        <v>0</v>
      </c>
    </row>
    <row r="6" spans="1:15" ht="15">
      <c r="A6" s="2" t="s">
        <v>43</v>
      </c>
      <c r="B6" s="39">
        <v>592</v>
      </c>
      <c r="C6" s="42">
        <v>4240</v>
      </c>
      <c r="D6" s="39">
        <v>529.41</v>
      </c>
      <c r="E6" s="31">
        <v>3760</v>
      </c>
      <c r="F6" s="39">
        <v>562.4</v>
      </c>
      <c r="G6" s="31">
        <v>3470</v>
      </c>
      <c r="H6" s="109">
        <v>654.22</v>
      </c>
      <c r="I6" s="110">
        <v>5200</v>
      </c>
      <c r="J6" s="109">
        <v>470.06</v>
      </c>
      <c r="K6" s="110">
        <v>3650</v>
      </c>
      <c r="L6" s="111">
        <v>562.36</v>
      </c>
      <c r="M6" s="31">
        <v>4080</v>
      </c>
      <c r="N6" s="116">
        <v>11.06</v>
      </c>
      <c r="O6" s="91">
        <v>0</v>
      </c>
    </row>
    <row r="7" spans="1:15" ht="15">
      <c r="A7" s="2" t="s">
        <v>44</v>
      </c>
      <c r="B7" s="39">
        <v>736</v>
      </c>
      <c r="C7" s="42">
        <v>5280</v>
      </c>
      <c r="D7" s="39">
        <v>649.99</v>
      </c>
      <c r="E7" s="31">
        <v>4630</v>
      </c>
      <c r="F7" s="39">
        <v>584.71</v>
      </c>
      <c r="G7" s="31">
        <v>3610</v>
      </c>
      <c r="H7" s="109">
        <v>483.36</v>
      </c>
      <c r="I7" s="110">
        <v>3820</v>
      </c>
      <c r="J7" s="109">
        <v>636.29</v>
      </c>
      <c r="K7" s="110">
        <v>4940</v>
      </c>
      <c r="L7" s="111">
        <v>650.17</v>
      </c>
      <c r="M7" s="31">
        <v>4730</v>
      </c>
      <c r="N7" s="116">
        <v>11.06</v>
      </c>
      <c r="O7" s="91">
        <v>0</v>
      </c>
    </row>
    <row r="8" spans="1:15" ht="15">
      <c r="A8" s="2" t="s">
        <v>56</v>
      </c>
      <c r="B8" s="39">
        <v>445</v>
      </c>
      <c r="C8" s="42">
        <v>3170</v>
      </c>
      <c r="D8" s="39">
        <v>404.67</v>
      </c>
      <c r="E8" s="31">
        <v>2860</v>
      </c>
      <c r="F8" s="39">
        <v>481.3</v>
      </c>
      <c r="G8" s="31">
        <v>2960</v>
      </c>
      <c r="H8" s="111">
        <v>363.27</v>
      </c>
      <c r="I8" s="31">
        <v>2850</v>
      </c>
      <c r="J8" s="109">
        <v>400.72</v>
      </c>
      <c r="K8" s="31">
        <v>3080</v>
      </c>
      <c r="L8" s="111">
        <v>733.59</v>
      </c>
      <c r="M8" s="31">
        <v>5570</v>
      </c>
      <c r="N8" s="116">
        <v>11.06</v>
      </c>
      <c r="O8" s="91">
        <v>0</v>
      </c>
    </row>
    <row r="9" spans="1:16" ht="15">
      <c r="A9" s="2" t="s">
        <v>46</v>
      </c>
      <c r="B9" s="39">
        <v>471</v>
      </c>
      <c r="C9" s="42">
        <v>5030</v>
      </c>
      <c r="D9" s="39">
        <v>459.99</v>
      </c>
      <c r="E9" s="31">
        <v>4910</v>
      </c>
      <c r="F9" s="39">
        <v>466.56</v>
      </c>
      <c r="G9" s="31">
        <v>4320</v>
      </c>
      <c r="H9" s="111">
        <v>530.41</v>
      </c>
      <c r="I9" s="31">
        <v>4200</v>
      </c>
      <c r="J9" s="109">
        <v>564.1</v>
      </c>
      <c r="K9" s="31">
        <v>4370</v>
      </c>
      <c r="L9" s="111">
        <v>765.7</v>
      </c>
      <c r="M9" s="31">
        <v>5630</v>
      </c>
      <c r="N9" s="116">
        <v>11.06</v>
      </c>
      <c r="O9" s="91">
        <v>0</v>
      </c>
      <c r="P9" s="213"/>
    </row>
    <row r="10" spans="1:16" ht="15">
      <c r="A10" s="2" t="s">
        <v>47</v>
      </c>
      <c r="B10" s="39">
        <v>130</v>
      </c>
      <c r="C10" s="42">
        <v>1330</v>
      </c>
      <c r="D10" s="39">
        <v>103.03</v>
      </c>
      <c r="E10" s="31">
        <v>1030</v>
      </c>
      <c r="F10" s="39">
        <v>159.74</v>
      </c>
      <c r="G10" s="31">
        <v>1420</v>
      </c>
      <c r="H10" s="111">
        <v>306.32</v>
      </c>
      <c r="I10" s="31">
        <v>2390</v>
      </c>
      <c r="J10" s="109">
        <v>312.07</v>
      </c>
      <c r="K10" s="31">
        <v>2380</v>
      </c>
      <c r="L10" s="111">
        <v>556.6</v>
      </c>
      <c r="M10" s="31">
        <v>4070</v>
      </c>
      <c r="N10" s="116">
        <v>11.06</v>
      </c>
      <c r="O10" s="91">
        <v>0</v>
      </c>
      <c r="P10" s="213"/>
    </row>
    <row r="11" spans="1:16" ht="15">
      <c r="A11" s="2" t="s">
        <v>48</v>
      </c>
      <c r="B11" s="39">
        <v>120</v>
      </c>
      <c r="C11" s="42">
        <v>1220</v>
      </c>
      <c r="D11" s="39">
        <v>94.75</v>
      </c>
      <c r="E11" s="31">
        <v>940</v>
      </c>
      <c r="F11" s="39">
        <v>105.79</v>
      </c>
      <c r="G11" s="31">
        <v>910</v>
      </c>
      <c r="H11" s="111">
        <v>223.36</v>
      </c>
      <c r="I11" s="31">
        <v>1720</v>
      </c>
      <c r="J11" s="109">
        <v>225.95</v>
      </c>
      <c r="K11" s="31">
        <v>1700</v>
      </c>
      <c r="L11" s="111">
        <v>390.39</v>
      </c>
      <c r="M11" s="31">
        <v>2830</v>
      </c>
      <c r="N11" s="116">
        <v>11.06</v>
      </c>
      <c r="O11" s="91">
        <v>0</v>
      </c>
      <c r="P11" s="213"/>
    </row>
    <row r="12" spans="1:16" ht="15">
      <c r="A12" s="2" t="s">
        <v>49</v>
      </c>
      <c r="B12" s="39">
        <v>102</v>
      </c>
      <c r="C12" s="42">
        <v>1020</v>
      </c>
      <c r="D12" s="39">
        <v>93.83</v>
      </c>
      <c r="E12" s="31">
        <v>930</v>
      </c>
      <c r="F12" s="39">
        <v>107.9</v>
      </c>
      <c r="G12" s="31">
        <v>930</v>
      </c>
      <c r="H12" s="111">
        <v>209.74</v>
      </c>
      <c r="I12" s="31">
        <v>1610</v>
      </c>
      <c r="J12" s="109">
        <v>205.69</v>
      </c>
      <c r="K12" s="31">
        <v>1540</v>
      </c>
      <c r="L12" s="111">
        <v>285.84</v>
      </c>
      <c r="M12" s="31">
        <v>2050</v>
      </c>
      <c r="N12" s="116">
        <v>11.06</v>
      </c>
      <c r="O12" s="91">
        <v>0</v>
      </c>
      <c r="P12" s="213"/>
    </row>
    <row r="13" spans="1:16" ht="15">
      <c r="A13" s="2" t="s">
        <v>50</v>
      </c>
      <c r="B13" s="39">
        <v>200</v>
      </c>
      <c r="C13" s="42">
        <v>2090</v>
      </c>
      <c r="D13" s="39">
        <v>199.63</v>
      </c>
      <c r="E13" s="31">
        <v>2080</v>
      </c>
      <c r="F13" s="39">
        <v>295.17</v>
      </c>
      <c r="G13" s="31">
        <v>4020</v>
      </c>
      <c r="H13" s="111">
        <v>360.79</v>
      </c>
      <c r="I13" s="31">
        <v>2830</v>
      </c>
      <c r="J13" s="109">
        <v>271.54</v>
      </c>
      <c r="K13" s="31">
        <v>2060</v>
      </c>
      <c r="L13" s="111">
        <v>135.72</v>
      </c>
      <c r="M13" s="31">
        <v>930</v>
      </c>
      <c r="N13" s="116">
        <v>11.06</v>
      </c>
      <c r="O13" s="91">
        <v>0</v>
      </c>
      <c r="P13" s="213"/>
    </row>
    <row r="14" spans="1:16" ht="15">
      <c r="A14" s="2" t="s">
        <v>51</v>
      </c>
      <c r="B14" s="39">
        <v>453.55</v>
      </c>
      <c r="C14" s="42">
        <v>4840</v>
      </c>
      <c r="D14" s="39">
        <v>517.03</v>
      </c>
      <c r="E14" s="31">
        <v>5530</v>
      </c>
      <c r="F14" s="39">
        <v>427</v>
      </c>
      <c r="G14" s="31">
        <v>4020</v>
      </c>
      <c r="H14" s="111">
        <v>617.34</v>
      </c>
      <c r="I14" s="31">
        <v>4820</v>
      </c>
      <c r="J14" s="109">
        <v>524.65</v>
      </c>
      <c r="K14" s="31">
        <v>3790</v>
      </c>
      <c r="L14" s="111">
        <v>31.17</v>
      </c>
      <c r="M14" s="31">
        <v>150</v>
      </c>
      <c r="N14" s="116"/>
      <c r="O14" s="91"/>
      <c r="P14" s="213"/>
    </row>
    <row r="15" spans="1:16" ht="15">
      <c r="A15" s="2" t="s">
        <v>52</v>
      </c>
      <c r="B15" s="39">
        <v>410.31</v>
      </c>
      <c r="C15" s="42">
        <v>4370</v>
      </c>
      <c r="D15" s="39">
        <v>425.95</v>
      </c>
      <c r="E15" s="31">
        <v>4540</v>
      </c>
      <c r="F15" s="39">
        <v>494.26</v>
      </c>
      <c r="G15" s="31">
        <v>4670</v>
      </c>
      <c r="H15" s="111">
        <v>572.02</v>
      </c>
      <c r="I15" s="31">
        <v>4460</v>
      </c>
      <c r="J15" s="109">
        <v>532.77</v>
      </c>
      <c r="K15" s="31">
        <v>3850</v>
      </c>
      <c r="L15" s="111">
        <v>11.06</v>
      </c>
      <c r="M15" s="31">
        <v>0</v>
      </c>
      <c r="N15" s="116"/>
      <c r="O15" s="91"/>
      <c r="P15" s="213"/>
    </row>
    <row r="16" spans="1:16" ht="15.75" thickBot="1">
      <c r="A16" s="2" t="s">
        <v>53</v>
      </c>
      <c r="B16" s="40">
        <v>802.45</v>
      </c>
      <c r="C16" s="54">
        <v>5730</v>
      </c>
      <c r="D16" s="40">
        <v>613.95</v>
      </c>
      <c r="E16" s="43">
        <v>4370</v>
      </c>
      <c r="F16" s="40">
        <v>565.08</v>
      </c>
      <c r="G16" s="43">
        <v>4480</v>
      </c>
      <c r="H16" s="111">
        <v>655.18</v>
      </c>
      <c r="I16" s="31">
        <v>5200</v>
      </c>
      <c r="J16" s="109">
        <v>611.32</v>
      </c>
      <c r="K16" s="31">
        <v>4430</v>
      </c>
      <c r="L16" s="111">
        <v>11.06</v>
      </c>
      <c r="M16" s="31">
        <v>0</v>
      </c>
      <c r="N16" s="116"/>
      <c r="O16" s="91"/>
      <c r="P16" s="213"/>
    </row>
    <row r="17" spans="1:15" s="1" customFormat="1" ht="15.75" thickBot="1">
      <c r="A17" s="2" t="s">
        <v>54</v>
      </c>
      <c r="B17" s="44">
        <f aca="true" t="shared" si="0" ref="B17:G17">SUM(B5:B16)</f>
        <v>4741.31</v>
      </c>
      <c r="C17" s="45">
        <f t="shared" si="0"/>
        <v>40300</v>
      </c>
      <c r="D17" s="55">
        <f t="shared" si="0"/>
        <v>4401.26</v>
      </c>
      <c r="E17" s="46">
        <f t="shared" si="0"/>
        <v>37750</v>
      </c>
      <c r="F17" s="55">
        <f t="shared" si="0"/>
        <v>4543.7</v>
      </c>
      <c r="G17" s="46">
        <f t="shared" si="0"/>
        <v>36870</v>
      </c>
      <c r="H17" s="44">
        <f aca="true" t="shared" si="1" ref="H17:M17">SUM(H5:H16)</f>
        <v>5188.230000000001</v>
      </c>
      <c r="I17" s="46">
        <f t="shared" si="1"/>
        <v>40730</v>
      </c>
      <c r="J17" s="44">
        <f t="shared" si="1"/>
        <v>5127.03</v>
      </c>
      <c r="K17" s="46">
        <f t="shared" si="1"/>
        <v>38660</v>
      </c>
      <c r="L17" s="46">
        <f t="shared" si="1"/>
        <v>4574.340000000001</v>
      </c>
      <c r="M17" s="46">
        <f t="shared" si="1"/>
        <v>33210</v>
      </c>
      <c r="N17" s="193">
        <f>SUM(N5:N16)</f>
        <v>99.54</v>
      </c>
      <c r="O17" s="120">
        <f>SUM(O5:O16)</f>
        <v>0</v>
      </c>
    </row>
    <row r="18" ht="15">
      <c r="P18" s="213"/>
    </row>
    <row r="48" spans="1:4" ht="15">
      <c r="A48" s="274" t="s">
        <v>98</v>
      </c>
      <c r="B48" s="276" t="s">
        <v>104</v>
      </c>
      <c r="C48" s="277"/>
      <c r="D48" s="277"/>
    </row>
    <row r="49" spans="2:5" ht="15">
      <c r="B49" s="271" t="s">
        <v>99</v>
      </c>
      <c r="C49" s="272" t="s">
        <v>100</v>
      </c>
      <c r="D49" s="272" t="s">
        <v>101</v>
      </c>
      <c r="E49" s="272" t="s">
        <v>102</v>
      </c>
    </row>
    <row r="50" spans="1:5" ht="15">
      <c r="A50" s="3" t="s">
        <v>107</v>
      </c>
      <c r="B50" s="270">
        <v>136</v>
      </c>
      <c r="C50">
        <v>47</v>
      </c>
      <c r="D50">
        <v>3</v>
      </c>
      <c r="E50" s="270">
        <f>B50*C50*D50</f>
        <v>19176</v>
      </c>
    </row>
    <row r="51" spans="2:5" ht="15">
      <c r="B51" s="270">
        <v>124</v>
      </c>
      <c r="C51">
        <v>12</v>
      </c>
      <c r="D51">
        <v>3</v>
      </c>
      <c r="E51" s="270">
        <f aca="true" t="shared" si="2" ref="E51:E56">B51*C51*D51</f>
        <v>4464</v>
      </c>
    </row>
    <row r="52" spans="2:5" ht="15">
      <c r="B52" s="270">
        <v>136</v>
      </c>
      <c r="C52">
        <v>33</v>
      </c>
      <c r="D52">
        <v>3</v>
      </c>
      <c r="E52" s="270">
        <f t="shared" si="2"/>
        <v>13464</v>
      </c>
    </row>
    <row r="53" spans="2:5" ht="15">
      <c r="B53" s="270">
        <v>128.5</v>
      </c>
      <c r="C53">
        <v>5.5</v>
      </c>
      <c r="D53">
        <v>1</v>
      </c>
      <c r="E53" s="270">
        <f t="shared" si="2"/>
        <v>706.75</v>
      </c>
    </row>
    <row r="54" spans="2:5" ht="15">
      <c r="B54" s="270">
        <v>128.5</v>
      </c>
      <c r="C54">
        <v>5.5</v>
      </c>
      <c r="D54">
        <v>1</v>
      </c>
      <c r="E54" s="270">
        <f t="shared" si="2"/>
        <v>706.75</v>
      </c>
    </row>
    <row r="55" spans="2:5" ht="15">
      <c r="B55" s="270">
        <v>80</v>
      </c>
      <c r="C55">
        <v>5.5</v>
      </c>
      <c r="D55">
        <v>1</v>
      </c>
      <c r="E55" s="270">
        <f t="shared" si="2"/>
        <v>440</v>
      </c>
    </row>
    <row r="56" spans="2:5" ht="15">
      <c r="B56" s="270">
        <v>92</v>
      </c>
      <c r="C56">
        <v>5.5</v>
      </c>
      <c r="D56">
        <v>1</v>
      </c>
      <c r="E56" s="270">
        <f t="shared" si="2"/>
        <v>506</v>
      </c>
    </row>
    <row r="57" spans="1:5" ht="15">
      <c r="A57" s="275" t="s">
        <v>103</v>
      </c>
      <c r="B57" s="7"/>
      <c r="E57" s="273">
        <f>SUM(E50:E56)</f>
        <v>39463.5</v>
      </c>
    </row>
  </sheetData>
  <mergeCells count="1">
    <mergeCell ref="B48:D48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U53"/>
  <sheetViews>
    <sheetView zoomScale="75" zoomScaleNormal="75" workbookViewId="0" topLeftCell="A11">
      <pane xSplit="1" topLeftCell="B1" activePane="topRight" state="frozen"/>
      <selection pane="topLeft" activeCell="A1" sqref="A1"/>
      <selection pane="topRight" activeCell="E54" sqref="E54"/>
    </sheetView>
  </sheetViews>
  <sheetFormatPr defaultColWidth="11.5546875" defaultRowHeight="15"/>
  <cols>
    <col min="1" max="1" width="17.5546875" style="3" customWidth="1"/>
    <col min="2" max="2" width="8.6640625" style="9" customWidth="1"/>
    <col min="3" max="3" width="7.6640625" style="0" bestFit="1" customWidth="1"/>
    <col min="4" max="4" width="8.6640625" style="0" bestFit="1" customWidth="1"/>
    <col min="5" max="5" width="7.6640625" style="0" bestFit="1" customWidth="1"/>
    <col min="6" max="6" width="8.6640625" style="0" bestFit="1" customWidth="1"/>
    <col min="7" max="7" width="7.6640625" style="0" bestFit="1" customWidth="1"/>
    <col min="8" max="8" width="8.6640625" style="0" bestFit="1" customWidth="1"/>
    <col min="9" max="9" width="8.3359375" style="0" bestFit="1" customWidth="1"/>
    <col min="10" max="10" width="8.6640625" style="0" bestFit="1" customWidth="1"/>
    <col min="11" max="11" width="8.3359375" style="0" bestFit="1" customWidth="1"/>
    <col min="12" max="12" width="8.6640625" style="0" bestFit="1" customWidth="1"/>
    <col min="13" max="13" width="6.3359375" style="0" bestFit="1" customWidth="1"/>
    <col min="14" max="14" width="9.10546875" style="0" customWidth="1"/>
    <col min="15" max="15" width="6.6640625" style="0" bestFit="1" customWidth="1"/>
    <col min="16" max="17" width="8.6640625" style="0" customWidth="1"/>
    <col min="18" max="18" width="9.10546875" style="0" bestFit="1" customWidth="1"/>
    <col min="19" max="19" width="8.99609375" style="0" bestFit="1" customWidth="1"/>
    <col min="20" max="16384" width="8.6640625" style="0" customWidth="1"/>
  </cols>
  <sheetData>
    <row r="1" spans="1:20" s="12" customFormat="1" ht="15">
      <c r="A1" s="85" t="s">
        <v>71</v>
      </c>
      <c r="B1" s="12">
        <v>1998</v>
      </c>
      <c r="D1" s="12">
        <v>1999</v>
      </c>
      <c r="F1" s="12">
        <v>2000</v>
      </c>
      <c r="H1" s="12">
        <v>2001</v>
      </c>
      <c r="J1" s="12">
        <v>2002</v>
      </c>
      <c r="L1" s="12">
        <v>2003</v>
      </c>
      <c r="N1" s="12">
        <v>2004</v>
      </c>
      <c r="P1" s="12">
        <v>2005</v>
      </c>
      <c r="R1" s="12">
        <v>2006</v>
      </c>
      <c r="T1" s="12">
        <v>2007</v>
      </c>
    </row>
    <row r="2" spans="1:20" s="5" customFormat="1" ht="15">
      <c r="A2" s="4"/>
      <c r="B2" s="8" t="s">
        <v>38</v>
      </c>
      <c r="D2" s="8" t="s">
        <v>38</v>
      </c>
      <c r="F2" s="8" t="s">
        <v>38</v>
      </c>
      <c r="H2" s="5" t="s">
        <v>38</v>
      </c>
      <c r="J2" s="5" t="s">
        <v>38</v>
      </c>
      <c r="L2" s="8" t="s">
        <v>38</v>
      </c>
      <c r="N2" s="8" t="s">
        <v>38</v>
      </c>
      <c r="P2" s="8" t="s">
        <v>38</v>
      </c>
      <c r="R2" s="8" t="s">
        <v>38</v>
      </c>
      <c r="T2" s="8" t="s">
        <v>38</v>
      </c>
    </row>
    <row r="3" spans="1:21" s="5" customFormat="1" ht="15">
      <c r="A3" s="4" t="s">
        <v>55</v>
      </c>
      <c r="B3" s="8" t="s">
        <v>41</v>
      </c>
      <c r="C3" s="5" t="s">
        <v>40</v>
      </c>
      <c r="D3" s="8" t="s">
        <v>41</v>
      </c>
      <c r="E3" s="5" t="s">
        <v>40</v>
      </c>
      <c r="F3" s="8" t="s">
        <v>41</v>
      </c>
      <c r="G3" s="5" t="s">
        <v>40</v>
      </c>
      <c r="H3" s="5" t="s">
        <v>41</v>
      </c>
      <c r="I3" s="5" t="s">
        <v>40</v>
      </c>
      <c r="J3" s="5" t="s">
        <v>41</v>
      </c>
      <c r="K3" s="5" t="s">
        <v>40</v>
      </c>
      <c r="L3" s="8" t="s">
        <v>41</v>
      </c>
      <c r="M3" s="5" t="s">
        <v>40</v>
      </c>
      <c r="N3" s="8" t="s">
        <v>41</v>
      </c>
      <c r="O3" s="5" t="s">
        <v>40</v>
      </c>
      <c r="P3" s="8" t="s">
        <v>41</v>
      </c>
      <c r="Q3" s="5" t="s">
        <v>40</v>
      </c>
      <c r="R3" s="8" t="s">
        <v>41</v>
      </c>
      <c r="S3" s="5" t="s">
        <v>40</v>
      </c>
      <c r="T3" s="8" t="s">
        <v>41</v>
      </c>
      <c r="U3" s="5" t="s">
        <v>40</v>
      </c>
    </row>
    <row r="4" spans="1:2" s="5" customFormat="1" ht="15.75" thickBot="1">
      <c r="A4" s="4"/>
      <c r="B4" s="8"/>
    </row>
    <row r="5" spans="1:21" ht="15">
      <c r="A5" s="2" t="s">
        <v>42</v>
      </c>
      <c r="B5" s="28">
        <v>378</v>
      </c>
      <c r="C5" s="35">
        <v>2670</v>
      </c>
      <c r="D5" s="28">
        <v>454.56</v>
      </c>
      <c r="E5" s="35">
        <v>3220</v>
      </c>
      <c r="F5" s="28">
        <v>295.17</v>
      </c>
      <c r="G5" s="35">
        <v>2070</v>
      </c>
      <c r="H5" s="107">
        <v>288.98</v>
      </c>
      <c r="I5" s="108">
        <v>2250</v>
      </c>
      <c r="J5" s="107">
        <v>392.38</v>
      </c>
      <c r="K5" s="108">
        <v>3612</v>
      </c>
      <c r="L5" s="114">
        <v>401.12</v>
      </c>
      <c r="M5" s="29">
        <v>3392</v>
      </c>
      <c r="N5" s="115">
        <v>415.78</v>
      </c>
      <c r="O5" s="118">
        <v>3215</v>
      </c>
      <c r="P5" s="115">
        <v>427.7</v>
      </c>
      <c r="Q5" s="118">
        <v>3108</v>
      </c>
      <c r="R5" s="115">
        <v>434.57</v>
      </c>
      <c r="S5" s="118">
        <v>2986</v>
      </c>
      <c r="T5" s="115">
        <v>288.28</v>
      </c>
      <c r="U5" s="118">
        <v>1696</v>
      </c>
    </row>
    <row r="6" spans="1:21" ht="15">
      <c r="A6" s="2" t="s">
        <v>43</v>
      </c>
      <c r="B6" s="30">
        <v>587</v>
      </c>
      <c r="C6" s="36">
        <v>4180</v>
      </c>
      <c r="D6" s="30">
        <v>647.22</v>
      </c>
      <c r="E6" s="36">
        <v>4610</v>
      </c>
      <c r="F6" s="30">
        <v>855.58</v>
      </c>
      <c r="G6" s="36">
        <v>5310</v>
      </c>
      <c r="H6" s="109">
        <v>654.22</v>
      </c>
      <c r="I6" s="110">
        <v>5200</v>
      </c>
      <c r="J6" s="109">
        <v>451.2</v>
      </c>
      <c r="K6" s="110">
        <v>5044</v>
      </c>
      <c r="L6" s="111">
        <v>511.55</v>
      </c>
      <c r="M6" s="31">
        <v>4844</v>
      </c>
      <c r="N6" s="116">
        <v>609.8</v>
      </c>
      <c r="O6" s="91">
        <v>6327</v>
      </c>
      <c r="P6" s="116">
        <v>520.61</v>
      </c>
      <c r="Q6" s="91">
        <v>4909</v>
      </c>
      <c r="R6" s="116">
        <v>489.2</v>
      </c>
      <c r="S6" s="91">
        <v>3871</v>
      </c>
      <c r="T6" s="116">
        <v>446.63</v>
      </c>
      <c r="U6" s="91">
        <v>2952</v>
      </c>
    </row>
    <row r="7" spans="1:21" ht="15">
      <c r="A7" s="2" t="s">
        <v>44</v>
      </c>
      <c r="B7" s="30">
        <v>676</v>
      </c>
      <c r="C7" s="36">
        <v>4820</v>
      </c>
      <c r="D7" s="30">
        <v>813.54</v>
      </c>
      <c r="E7" s="36">
        <v>5810</v>
      </c>
      <c r="F7" s="30">
        <v>908.15</v>
      </c>
      <c r="G7" s="36">
        <v>5640</v>
      </c>
      <c r="H7" s="111">
        <v>846.45</v>
      </c>
      <c r="I7" s="31">
        <v>7000</v>
      </c>
      <c r="J7" s="111">
        <v>510.2</v>
      </c>
      <c r="K7" s="31">
        <v>6075</v>
      </c>
      <c r="L7" s="111">
        <v>548.1</v>
      </c>
      <c r="M7" s="31">
        <v>5432</v>
      </c>
      <c r="N7" s="116">
        <v>613.59</v>
      </c>
      <c r="O7" s="91">
        <v>6394</v>
      </c>
      <c r="P7" s="116">
        <v>546.81</v>
      </c>
      <c r="Q7" s="91">
        <v>5457</v>
      </c>
      <c r="R7" s="116">
        <v>461.4</v>
      </c>
      <c r="S7" s="91">
        <v>3443</v>
      </c>
      <c r="T7" s="116">
        <v>559.34</v>
      </c>
      <c r="U7" s="91">
        <v>4362</v>
      </c>
    </row>
    <row r="8" spans="1:21" ht="15">
      <c r="A8" s="2" t="s">
        <v>56</v>
      </c>
      <c r="B8" s="30">
        <v>473</v>
      </c>
      <c r="C8" s="36">
        <v>3360</v>
      </c>
      <c r="D8" s="30">
        <v>539.11</v>
      </c>
      <c r="E8" s="36">
        <v>3830</v>
      </c>
      <c r="F8" s="30">
        <v>640.7</v>
      </c>
      <c r="G8" s="36">
        <v>3960</v>
      </c>
      <c r="H8" s="111">
        <v>470.98</v>
      </c>
      <c r="I8" s="31">
        <v>3720</v>
      </c>
      <c r="J8" s="111">
        <v>338.79</v>
      </c>
      <c r="K8" s="31">
        <v>3503</v>
      </c>
      <c r="L8" s="111">
        <v>359.89</v>
      </c>
      <c r="M8" s="31">
        <v>3169</v>
      </c>
      <c r="N8" s="116">
        <v>432.85</v>
      </c>
      <c r="O8" s="91">
        <v>3199</v>
      </c>
      <c r="P8" s="116">
        <v>491.54</v>
      </c>
      <c r="Q8" s="91">
        <v>4484</v>
      </c>
      <c r="R8" s="116">
        <v>466.12</v>
      </c>
      <c r="S8" s="91">
        <v>3616</v>
      </c>
      <c r="T8" s="116"/>
      <c r="U8" s="91"/>
    </row>
    <row r="9" spans="1:21" ht="15">
      <c r="A9" s="2" t="s">
        <v>46</v>
      </c>
      <c r="B9" s="30">
        <v>395</v>
      </c>
      <c r="C9" s="36">
        <v>4210</v>
      </c>
      <c r="D9" s="30">
        <v>461.83</v>
      </c>
      <c r="E9" s="36">
        <v>4930</v>
      </c>
      <c r="F9" s="30">
        <v>495.13</v>
      </c>
      <c r="G9" s="36">
        <v>4590</v>
      </c>
      <c r="H9" s="111">
        <v>639.36</v>
      </c>
      <c r="I9" s="31">
        <v>5080</v>
      </c>
      <c r="J9" s="111">
        <v>424.41</v>
      </c>
      <c r="K9" s="31">
        <v>4699</v>
      </c>
      <c r="L9" s="111">
        <v>470.71</v>
      </c>
      <c r="M9" s="31">
        <v>4148</v>
      </c>
      <c r="N9" s="116">
        <v>535.41</v>
      </c>
      <c r="O9" s="91">
        <v>5012</v>
      </c>
      <c r="P9" s="116">
        <v>445.65</v>
      </c>
      <c r="Q9" s="91">
        <v>3676</v>
      </c>
      <c r="R9" s="116">
        <v>470.93</v>
      </c>
      <c r="S9" s="91">
        <v>3690</v>
      </c>
      <c r="T9" s="116"/>
      <c r="U9" s="91"/>
    </row>
    <row r="10" spans="1:21" ht="15">
      <c r="A10" s="2" t="s">
        <v>47</v>
      </c>
      <c r="B10" s="30">
        <v>213</v>
      </c>
      <c r="C10" s="36">
        <v>2230</v>
      </c>
      <c r="D10" s="30">
        <v>208.83</v>
      </c>
      <c r="E10" s="36">
        <v>2180</v>
      </c>
      <c r="F10" s="30">
        <v>228.51</v>
      </c>
      <c r="G10" s="36">
        <v>2070</v>
      </c>
      <c r="H10" s="111">
        <v>371.94</v>
      </c>
      <c r="I10" s="31">
        <v>2920</v>
      </c>
      <c r="J10" s="111">
        <v>308.09</v>
      </c>
      <c r="K10" s="31">
        <v>2725</v>
      </c>
      <c r="L10" s="111">
        <v>357.83</v>
      </c>
      <c r="M10" s="31">
        <v>2151</v>
      </c>
      <c r="N10" s="116">
        <v>360.49</v>
      </c>
      <c r="O10" s="91">
        <v>1920</v>
      </c>
      <c r="P10" s="116">
        <v>371.75</v>
      </c>
      <c r="Q10" s="91">
        <v>2375</v>
      </c>
      <c r="R10" s="116">
        <v>363.29</v>
      </c>
      <c r="S10" s="91">
        <v>2033</v>
      </c>
      <c r="T10" s="116"/>
      <c r="U10" s="91"/>
    </row>
    <row r="11" spans="1:21" ht="15">
      <c r="A11" s="2" t="s">
        <v>48</v>
      </c>
      <c r="B11" s="30">
        <v>254</v>
      </c>
      <c r="C11" s="36">
        <v>2680</v>
      </c>
      <c r="D11" s="30">
        <v>246.55</v>
      </c>
      <c r="E11" s="36">
        <v>2590</v>
      </c>
      <c r="F11" s="30">
        <v>258.14</v>
      </c>
      <c r="G11" s="36">
        <v>2350</v>
      </c>
      <c r="H11" s="111">
        <v>310.03</v>
      </c>
      <c r="I11" s="31">
        <v>2420</v>
      </c>
      <c r="J11" s="111">
        <v>256.91</v>
      </c>
      <c r="K11" s="31">
        <v>2362</v>
      </c>
      <c r="L11" s="111">
        <v>380.72</v>
      </c>
      <c r="M11" s="31">
        <v>2556</v>
      </c>
      <c r="N11" s="116">
        <v>422.27</v>
      </c>
      <c r="O11" s="91">
        <v>3012</v>
      </c>
      <c r="P11" s="116">
        <v>410.09</v>
      </c>
      <c r="Q11" s="91">
        <v>3050</v>
      </c>
      <c r="R11" s="116">
        <v>387.53</v>
      </c>
      <c r="S11" s="91">
        <v>2406</v>
      </c>
      <c r="T11" s="116"/>
      <c r="U11" s="91"/>
    </row>
    <row r="12" spans="1:21" ht="15">
      <c r="A12" s="2" t="s">
        <v>49</v>
      </c>
      <c r="B12" s="30">
        <v>257</v>
      </c>
      <c r="C12" s="36">
        <v>2710</v>
      </c>
      <c r="D12" s="30">
        <v>250.23</v>
      </c>
      <c r="E12" s="36">
        <v>2630</v>
      </c>
      <c r="F12" s="30">
        <v>316.33</v>
      </c>
      <c r="G12" s="36">
        <v>2900</v>
      </c>
      <c r="H12" s="111">
        <v>324.89</v>
      </c>
      <c r="I12" s="31">
        <v>2540</v>
      </c>
      <c r="J12" s="111">
        <v>295.92</v>
      </c>
      <c r="K12" s="31">
        <v>2880</v>
      </c>
      <c r="L12" s="111">
        <v>431.08</v>
      </c>
      <c r="M12" s="31">
        <v>3447</v>
      </c>
      <c r="N12" s="116">
        <v>429.22</v>
      </c>
      <c r="O12" s="91">
        <v>3135</v>
      </c>
      <c r="P12" s="116">
        <v>388.68</v>
      </c>
      <c r="Q12" s="91">
        <v>2673</v>
      </c>
      <c r="R12" s="116">
        <v>343.81</v>
      </c>
      <c r="S12" s="91">
        <v>1733</v>
      </c>
      <c r="T12" s="116"/>
      <c r="U12" s="91"/>
    </row>
    <row r="13" spans="1:21" ht="15">
      <c r="A13" s="2" t="s">
        <v>50</v>
      </c>
      <c r="B13" s="30">
        <v>295</v>
      </c>
      <c r="C13" s="36">
        <v>3110</v>
      </c>
      <c r="D13" s="30">
        <v>264.95</v>
      </c>
      <c r="E13" s="36">
        <v>2790</v>
      </c>
      <c r="F13" s="30">
        <v>445.46</v>
      </c>
      <c r="G13" s="36">
        <v>4200</v>
      </c>
      <c r="H13" s="111">
        <v>386.79</v>
      </c>
      <c r="I13" s="31">
        <v>3040</v>
      </c>
      <c r="J13" s="111">
        <v>316.41</v>
      </c>
      <c r="K13" s="31">
        <v>3005</v>
      </c>
      <c r="L13" s="111">
        <v>430.18</v>
      </c>
      <c r="M13" s="31">
        <v>3431</v>
      </c>
      <c r="N13" s="116">
        <v>488.17</v>
      </c>
      <c r="O13" s="91">
        <v>4177</v>
      </c>
      <c r="P13" s="116">
        <v>465.3</v>
      </c>
      <c r="Q13" s="91">
        <v>4022</v>
      </c>
      <c r="R13" s="116">
        <v>452.02</v>
      </c>
      <c r="S13" s="91">
        <v>3340</v>
      </c>
      <c r="T13" s="116"/>
      <c r="U13" s="91"/>
    </row>
    <row r="14" spans="1:21" ht="15">
      <c r="A14" s="2" t="s">
        <v>51</v>
      </c>
      <c r="B14" s="30">
        <v>505.07</v>
      </c>
      <c r="C14" s="36">
        <v>5400</v>
      </c>
      <c r="D14" s="30">
        <v>469.19</v>
      </c>
      <c r="E14" s="36">
        <v>5010</v>
      </c>
      <c r="F14" s="30">
        <v>561.76</v>
      </c>
      <c r="G14" s="36">
        <v>5320</v>
      </c>
      <c r="H14" s="111">
        <v>856.52</v>
      </c>
      <c r="I14" s="31">
        <v>6720</v>
      </c>
      <c r="J14" s="111">
        <v>503.25</v>
      </c>
      <c r="K14" s="31">
        <v>5081</v>
      </c>
      <c r="L14" s="111">
        <v>531.01</v>
      </c>
      <c r="M14" s="31">
        <v>5215</v>
      </c>
      <c r="N14" s="116">
        <v>506.5</v>
      </c>
      <c r="O14" s="91">
        <v>4501</v>
      </c>
      <c r="P14" s="116">
        <v>485.13</v>
      </c>
      <c r="Q14" s="91">
        <v>4371</v>
      </c>
      <c r="R14" s="116">
        <v>514.13</v>
      </c>
      <c r="S14" s="91">
        <v>4288</v>
      </c>
      <c r="T14" s="116"/>
      <c r="U14" s="91"/>
    </row>
    <row r="15" spans="1:21" ht="15">
      <c r="A15" s="2" t="s">
        <v>52</v>
      </c>
      <c r="B15" s="30">
        <v>481.15</v>
      </c>
      <c r="C15" s="36">
        <v>5140</v>
      </c>
      <c r="D15" s="30">
        <v>942.98</v>
      </c>
      <c r="E15" s="36">
        <v>5060</v>
      </c>
      <c r="F15" s="30">
        <v>607.45</v>
      </c>
      <c r="G15" s="36">
        <v>5760</v>
      </c>
      <c r="H15" s="111">
        <v>465.35</v>
      </c>
      <c r="I15" s="31">
        <v>3725</v>
      </c>
      <c r="J15" s="111">
        <v>481.03</v>
      </c>
      <c r="K15" s="31">
        <v>4826</v>
      </c>
      <c r="L15" s="111">
        <v>508</v>
      </c>
      <c r="M15" s="31">
        <v>4855</v>
      </c>
      <c r="N15" s="116">
        <v>515.83</v>
      </c>
      <c r="O15" s="91">
        <v>4666</v>
      </c>
      <c r="P15" s="116">
        <v>504.54</v>
      </c>
      <c r="Q15" s="91">
        <v>4743</v>
      </c>
      <c r="R15" s="116">
        <v>467.3</v>
      </c>
      <c r="S15" s="91">
        <v>3948</v>
      </c>
      <c r="T15" s="116"/>
      <c r="U15" s="91"/>
    </row>
    <row r="16" spans="1:21" ht="15.75" thickBot="1">
      <c r="A16" s="2" t="s">
        <v>53</v>
      </c>
      <c r="B16" s="53">
        <v>756.71</v>
      </c>
      <c r="C16" s="37">
        <v>5400</v>
      </c>
      <c r="D16" s="53">
        <v>771.96</v>
      </c>
      <c r="E16" s="37">
        <v>5510</v>
      </c>
      <c r="F16" s="53">
        <v>639.36</v>
      </c>
      <c r="G16" s="37">
        <v>5080</v>
      </c>
      <c r="H16" s="111">
        <v>533.37</v>
      </c>
      <c r="I16" s="31">
        <v>6379</v>
      </c>
      <c r="J16" s="111">
        <v>502.74</v>
      </c>
      <c r="K16" s="31">
        <v>5254</v>
      </c>
      <c r="L16" s="111">
        <v>556.76</v>
      </c>
      <c r="M16" s="31">
        <v>5722</v>
      </c>
      <c r="N16" s="116">
        <v>527.26</v>
      </c>
      <c r="O16" s="91">
        <v>4868</v>
      </c>
      <c r="P16" s="116">
        <v>510.97</v>
      </c>
      <c r="Q16" s="91">
        <v>4088</v>
      </c>
      <c r="R16" s="116">
        <v>364.92</v>
      </c>
      <c r="S16" s="91">
        <v>2952</v>
      </c>
      <c r="T16" s="116"/>
      <c r="U16" s="91"/>
    </row>
    <row r="17" spans="1:21" s="1" customFormat="1" ht="15.75" thickBot="1">
      <c r="A17" s="2" t="s">
        <v>54</v>
      </c>
      <c r="B17" s="56">
        <f aca="true" t="shared" si="0" ref="B17:G17">SUM(B5:B16)</f>
        <v>5270.93</v>
      </c>
      <c r="C17" s="88">
        <f t="shared" si="0"/>
        <v>45910</v>
      </c>
      <c r="D17" s="86">
        <f t="shared" si="0"/>
        <v>6070.95</v>
      </c>
      <c r="E17" s="87">
        <f t="shared" si="0"/>
        <v>48170</v>
      </c>
      <c r="F17" s="86">
        <f t="shared" si="0"/>
        <v>6251.74</v>
      </c>
      <c r="G17" s="87">
        <f t="shared" si="0"/>
        <v>49250</v>
      </c>
      <c r="H17" s="44">
        <f aca="true" t="shared" si="1" ref="H17:M17">SUM(H5:H16)</f>
        <v>6148.88</v>
      </c>
      <c r="I17" s="122">
        <f t="shared" si="1"/>
        <v>50994</v>
      </c>
      <c r="J17" s="44">
        <f t="shared" si="1"/>
        <v>4781.33</v>
      </c>
      <c r="K17" s="122">
        <f t="shared" si="1"/>
        <v>49066</v>
      </c>
      <c r="L17" s="46">
        <f t="shared" si="1"/>
        <v>5486.95</v>
      </c>
      <c r="M17" s="46">
        <f t="shared" si="1"/>
        <v>48362</v>
      </c>
      <c r="N17" s="193">
        <f aca="true" t="shared" si="2" ref="N17:S17">SUM(N5:N16)</f>
        <v>5857.17</v>
      </c>
      <c r="O17" s="120">
        <f t="shared" si="2"/>
        <v>50426</v>
      </c>
      <c r="P17" s="193">
        <f t="shared" si="2"/>
        <v>5568.77</v>
      </c>
      <c r="Q17" s="120">
        <f t="shared" si="2"/>
        <v>46956</v>
      </c>
      <c r="R17" s="193">
        <f t="shared" si="2"/>
        <v>5215.22</v>
      </c>
      <c r="S17" s="120">
        <f t="shared" si="2"/>
        <v>38306</v>
      </c>
      <c r="T17" s="193">
        <f>SUM(T5:T16)</f>
        <v>1294.25</v>
      </c>
      <c r="U17" s="120">
        <f>SUM(U5:U16)</f>
        <v>9010</v>
      </c>
    </row>
    <row r="45" spans="1:4" ht="15">
      <c r="A45" s="274" t="s">
        <v>98</v>
      </c>
      <c r="B45" s="276" t="s">
        <v>104</v>
      </c>
      <c r="C45" s="277"/>
      <c r="D45" s="277"/>
    </row>
    <row r="46" spans="2:5" ht="15">
      <c r="B46" s="271" t="s">
        <v>99</v>
      </c>
      <c r="C46" s="272" t="s">
        <v>100</v>
      </c>
      <c r="D46" s="272" t="s">
        <v>101</v>
      </c>
      <c r="E46" s="272" t="s">
        <v>102</v>
      </c>
    </row>
    <row r="47" spans="1:5" ht="15">
      <c r="A47" s="3" t="s">
        <v>105</v>
      </c>
      <c r="B47" s="270">
        <v>45</v>
      </c>
      <c r="C47">
        <v>20</v>
      </c>
      <c r="D47">
        <v>2</v>
      </c>
      <c r="E47" s="270">
        <f aca="true" t="shared" si="3" ref="E47:E52">B47*C47*D47</f>
        <v>1800</v>
      </c>
    </row>
    <row r="48" spans="2:5" ht="15">
      <c r="B48" s="270">
        <v>49</v>
      </c>
      <c r="C48">
        <v>17</v>
      </c>
      <c r="D48">
        <v>2</v>
      </c>
      <c r="E48" s="270">
        <f t="shared" si="3"/>
        <v>1666</v>
      </c>
    </row>
    <row r="49" spans="2:5" ht="15">
      <c r="B49" s="270">
        <v>49</v>
      </c>
      <c r="C49">
        <v>16.5</v>
      </c>
      <c r="D49">
        <v>2</v>
      </c>
      <c r="E49" s="270">
        <f t="shared" si="3"/>
        <v>1617</v>
      </c>
    </row>
    <row r="50" spans="1:5" ht="15">
      <c r="A50" s="3" t="s">
        <v>106</v>
      </c>
      <c r="B50" s="270">
        <v>45</v>
      </c>
      <c r="C50">
        <v>20</v>
      </c>
      <c r="D50">
        <v>2</v>
      </c>
      <c r="E50" s="270">
        <f t="shared" si="3"/>
        <v>1800</v>
      </c>
    </row>
    <row r="51" spans="2:5" ht="15">
      <c r="B51" s="270">
        <v>49</v>
      </c>
      <c r="C51">
        <v>17</v>
      </c>
      <c r="D51">
        <v>2</v>
      </c>
      <c r="E51" s="270">
        <f t="shared" si="3"/>
        <v>1666</v>
      </c>
    </row>
    <row r="52" spans="2:5" ht="15">
      <c r="B52" s="270">
        <v>49</v>
      </c>
      <c r="C52">
        <v>16.5</v>
      </c>
      <c r="D52">
        <v>2</v>
      </c>
      <c r="E52" s="270">
        <f t="shared" si="3"/>
        <v>1617</v>
      </c>
    </row>
    <row r="53" spans="1:5" ht="15">
      <c r="A53" s="275" t="s">
        <v>103</v>
      </c>
      <c r="B53" s="7"/>
      <c r="E53" s="273">
        <f>SUM(E47:E52)</f>
        <v>10166</v>
      </c>
    </row>
  </sheetData>
  <mergeCells count="1">
    <mergeCell ref="B45:D45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U53"/>
  <sheetViews>
    <sheetView zoomScale="75" zoomScaleNormal="75" workbookViewId="0" topLeftCell="A8">
      <pane xSplit="1" topLeftCell="B1" activePane="topRight" state="frozen"/>
      <selection pane="topLeft" activeCell="A1" sqref="A1"/>
      <selection pane="topRight" activeCell="B53" sqref="B53"/>
    </sheetView>
  </sheetViews>
  <sheetFormatPr defaultColWidth="11.5546875" defaultRowHeight="15"/>
  <cols>
    <col min="1" max="1" width="14.5546875" style="3" customWidth="1"/>
    <col min="2" max="2" width="8.6640625" style="9" customWidth="1"/>
    <col min="3" max="3" width="5.10546875" style="0" bestFit="1" customWidth="1"/>
    <col min="4" max="4" width="8.6640625" style="0" bestFit="1" customWidth="1"/>
    <col min="5" max="5" width="6.6640625" style="0" bestFit="1" customWidth="1"/>
    <col min="6" max="6" width="8.6640625" style="0" bestFit="1" customWidth="1"/>
    <col min="7" max="7" width="6.6640625" style="0" bestFit="1" customWidth="1"/>
    <col min="8" max="8" width="8.6640625" style="0" bestFit="1" customWidth="1"/>
    <col min="9" max="9" width="5.10546875" style="0" bestFit="1" customWidth="1"/>
    <col min="10" max="10" width="8.6640625" style="0" bestFit="1" customWidth="1"/>
    <col min="11" max="11" width="5.10546875" style="0" bestFit="1" customWidth="1"/>
    <col min="12" max="12" width="8.6640625" style="0" bestFit="1" customWidth="1"/>
    <col min="13" max="13" width="5.10546875" style="0" bestFit="1" customWidth="1"/>
    <col min="14" max="14" width="9.10546875" style="0" bestFit="1" customWidth="1"/>
    <col min="15" max="15" width="5.5546875" style="0" bestFit="1" customWidth="1"/>
    <col min="16" max="16" width="9.10546875" style="0" bestFit="1" customWidth="1"/>
    <col min="17" max="17" width="8.99609375" style="0" bestFit="1" customWidth="1"/>
    <col min="18" max="16384" width="8.6640625" style="0" customWidth="1"/>
  </cols>
  <sheetData>
    <row r="1" spans="1:20" s="12" customFormat="1" ht="15">
      <c r="A1" s="85" t="s">
        <v>72</v>
      </c>
      <c r="B1" s="12">
        <v>1998</v>
      </c>
      <c r="D1" s="12">
        <v>1999</v>
      </c>
      <c r="F1" s="12">
        <v>2000</v>
      </c>
      <c r="H1" s="12">
        <v>2001</v>
      </c>
      <c r="J1" s="12">
        <v>2002</v>
      </c>
      <c r="L1" s="12">
        <v>2003</v>
      </c>
      <c r="N1" s="12">
        <v>2004</v>
      </c>
      <c r="P1" s="12">
        <v>2005</v>
      </c>
      <c r="R1" s="12">
        <v>2006</v>
      </c>
      <c r="T1" s="12">
        <v>2007</v>
      </c>
    </row>
    <row r="2" spans="1:20" s="5" customFormat="1" ht="15">
      <c r="A2" s="4"/>
      <c r="B2" s="8" t="s">
        <v>38</v>
      </c>
      <c r="D2" s="8" t="s">
        <v>38</v>
      </c>
      <c r="F2" s="8" t="s">
        <v>38</v>
      </c>
      <c r="H2" s="5" t="s">
        <v>38</v>
      </c>
      <c r="J2" s="5" t="s">
        <v>38</v>
      </c>
      <c r="L2" s="8" t="s">
        <v>38</v>
      </c>
      <c r="N2" s="8" t="s">
        <v>38</v>
      </c>
      <c r="P2" s="8" t="s">
        <v>38</v>
      </c>
      <c r="R2" s="8" t="s">
        <v>38</v>
      </c>
      <c r="T2" s="8" t="s">
        <v>38</v>
      </c>
    </row>
    <row r="3" spans="1:21" s="5" customFormat="1" ht="15">
      <c r="A3" s="4" t="s">
        <v>55</v>
      </c>
      <c r="B3" s="8" t="s">
        <v>41</v>
      </c>
      <c r="C3" s="5" t="s">
        <v>40</v>
      </c>
      <c r="D3" s="8" t="s">
        <v>41</v>
      </c>
      <c r="E3" s="5" t="s">
        <v>40</v>
      </c>
      <c r="F3" s="8" t="s">
        <v>41</v>
      </c>
      <c r="G3" s="5" t="s">
        <v>40</v>
      </c>
      <c r="H3" s="5" t="s">
        <v>41</v>
      </c>
      <c r="I3" s="5" t="s">
        <v>67</v>
      </c>
      <c r="J3" s="5" t="s">
        <v>41</v>
      </c>
      <c r="K3" s="5" t="s">
        <v>67</v>
      </c>
      <c r="L3" s="8" t="s">
        <v>41</v>
      </c>
      <c r="M3" s="5" t="s">
        <v>40</v>
      </c>
      <c r="N3" s="8" t="s">
        <v>41</v>
      </c>
      <c r="O3" s="5" t="s">
        <v>40</v>
      </c>
      <c r="P3" s="8" t="s">
        <v>41</v>
      </c>
      <c r="Q3" s="5" t="s">
        <v>40</v>
      </c>
      <c r="R3" s="8" t="s">
        <v>41</v>
      </c>
      <c r="S3" s="5" t="s">
        <v>40</v>
      </c>
      <c r="T3" s="8" t="s">
        <v>41</v>
      </c>
      <c r="U3" s="5" t="s">
        <v>40</v>
      </c>
    </row>
    <row r="4" spans="1:2" s="5" customFormat="1" ht="15.75" thickBot="1">
      <c r="A4" s="4"/>
      <c r="B4" s="8"/>
    </row>
    <row r="5" spans="1:21" ht="15">
      <c r="A5" s="2" t="s">
        <v>42</v>
      </c>
      <c r="B5" s="28">
        <v>35</v>
      </c>
      <c r="C5" s="41"/>
      <c r="D5" s="71">
        <v>41.53</v>
      </c>
      <c r="E5" s="29">
        <v>240</v>
      </c>
      <c r="F5" s="71">
        <v>48.46</v>
      </c>
      <c r="G5" s="29">
        <v>290</v>
      </c>
      <c r="H5" s="112">
        <v>54.98</v>
      </c>
      <c r="I5" s="108">
        <v>360</v>
      </c>
      <c r="J5" s="112">
        <v>52.13</v>
      </c>
      <c r="K5" s="108">
        <v>330</v>
      </c>
      <c r="L5" s="114">
        <v>54.73</v>
      </c>
      <c r="M5" s="29">
        <v>320</v>
      </c>
      <c r="N5" s="115">
        <v>43.3</v>
      </c>
      <c r="O5" s="118">
        <v>240</v>
      </c>
      <c r="P5" s="115">
        <v>60.76</v>
      </c>
      <c r="Q5" s="118">
        <v>370</v>
      </c>
      <c r="R5" s="115">
        <v>38.78</v>
      </c>
      <c r="S5" s="118">
        <v>170</v>
      </c>
      <c r="T5" s="115">
        <v>52.72</v>
      </c>
      <c r="U5" s="118">
        <v>280</v>
      </c>
    </row>
    <row r="6" spans="1:21" ht="15">
      <c r="A6" s="2" t="s">
        <v>43</v>
      </c>
      <c r="B6" s="30">
        <v>50</v>
      </c>
      <c r="C6" s="42"/>
      <c r="D6" s="72">
        <v>51.24</v>
      </c>
      <c r="E6" s="31">
        <v>310</v>
      </c>
      <c r="F6" s="72">
        <v>82.81</v>
      </c>
      <c r="G6" s="31">
        <v>460</v>
      </c>
      <c r="H6" s="113">
        <v>62.41</v>
      </c>
      <c r="I6" s="110">
        <v>420</v>
      </c>
      <c r="J6" s="113">
        <v>63.46</v>
      </c>
      <c r="K6" s="110">
        <v>420</v>
      </c>
      <c r="L6" s="111">
        <v>73.28</v>
      </c>
      <c r="M6" s="31">
        <v>460</v>
      </c>
      <c r="N6" s="116">
        <v>68.82</v>
      </c>
      <c r="O6" s="91">
        <v>430</v>
      </c>
      <c r="P6" s="116">
        <v>66.32</v>
      </c>
      <c r="Q6" s="91">
        <v>410</v>
      </c>
      <c r="R6" s="116">
        <v>46.54</v>
      </c>
      <c r="S6" s="91">
        <v>220</v>
      </c>
      <c r="T6" s="116">
        <v>55.98</v>
      </c>
      <c r="U6" s="91">
        <v>280</v>
      </c>
    </row>
    <row r="7" spans="1:21" ht="15">
      <c r="A7" s="2" t="s">
        <v>44</v>
      </c>
      <c r="B7" s="30">
        <v>82</v>
      </c>
      <c r="C7" s="42"/>
      <c r="D7" s="72">
        <v>67.87</v>
      </c>
      <c r="E7" s="31">
        <v>430</v>
      </c>
      <c r="F7" s="72">
        <v>103.51</v>
      </c>
      <c r="G7" s="31">
        <v>590</v>
      </c>
      <c r="H7" s="113">
        <v>58.7</v>
      </c>
      <c r="I7" s="110">
        <v>390</v>
      </c>
      <c r="J7" s="113">
        <v>73.98</v>
      </c>
      <c r="K7" s="110">
        <v>500</v>
      </c>
      <c r="L7" s="111">
        <v>85.45</v>
      </c>
      <c r="M7" s="31">
        <v>550</v>
      </c>
      <c r="N7" s="116">
        <v>130.6</v>
      </c>
      <c r="O7" s="91">
        <v>890</v>
      </c>
      <c r="P7" s="116">
        <v>73.05</v>
      </c>
      <c r="Q7" s="91">
        <v>460</v>
      </c>
      <c r="R7" s="116">
        <v>55.78</v>
      </c>
      <c r="S7" s="91">
        <v>280</v>
      </c>
      <c r="T7" s="116">
        <v>95.18</v>
      </c>
      <c r="U7" s="91">
        <v>540</v>
      </c>
    </row>
    <row r="8" spans="1:21" ht="15">
      <c r="A8" s="2" t="s">
        <v>56</v>
      </c>
      <c r="B8" s="30">
        <v>50</v>
      </c>
      <c r="C8" s="42"/>
      <c r="D8" s="72">
        <v>62.32</v>
      </c>
      <c r="E8" s="31">
        <v>390</v>
      </c>
      <c r="F8" s="72">
        <v>111.52</v>
      </c>
      <c r="G8" s="31">
        <v>640</v>
      </c>
      <c r="H8" s="111">
        <v>67.36</v>
      </c>
      <c r="I8" s="31">
        <v>460</v>
      </c>
      <c r="J8" s="111">
        <v>70.17</v>
      </c>
      <c r="K8" s="31">
        <v>470</v>
      </c>
      <c r="L8" s="111">
        <v>51.69</v>
      </c>
      <c r="M8" s="31">
        <v>330</v>
      </c>
      <c r="N8" s="116">
        <v>101.05</v>
      </c>
      <c r="O8" s="91">
        <v>670</v>
      </c>
      <c r="P8" s="116">
        <v>51.49</v>
      </c>
      <c r="Q8" s="91">
        <v>300</v>
      </c>
      <c r="R8" s="116">
        <v>57.32</v>
      </c>
      <c r="S8" s="91">
        <v>290</v>
      </c>
      <c r="T8" s="116"/>
      <c r="U8" s="91"/>
    </row>
    <row r="9" spans="1:21" ht="15">
      <c r="A9" s="2" t="s">
        <v>46</v>
      </c>
      <c r="B9" s="30">
        <v>37</v>
      </c>
      <c r="C9" s="42"/>
      <c r="D9" s="72">
        <v>43.23</v>
      </c>
      <c r="E9" s="31">
        <v>380</v>
      </c>
      <c r="F9" s="72">
        <v>58</v>
      </c>
      <c r="G9" s="31">
        <v>460</v>
      </c>
      <c r="H9" s="111">
        <v>30.22</v>
      </c>
      <c r="I9" s="31">
        <v>160</v>
      </c>
      <c r="J9" s="111">
        <v>86.64</v>
      </c>
      <c r="K9" s="31">
        <v>600</v>
      </c>
      <c r="L9" s="111">
        <v>64.68</v>
      </c>
      <c r="M9" s="31">
        <v>400</v>
      </c>
      <c r="N9" s="116">
        <v>123.88</v>
      </c>
      <c r="O9" s="91">
        <v>840</v>
      </c>
      <c r="P9" s="116">
        <v>44.76</v>
      </c>
      <c r="Q9" s="91">
        <v>250</v>
      </c>
      <c r="R9" s="116">
        <v>31.13</v>
      </c>
      <c r="S9" s="91">
        <v>120</v>
      </c>
      <c r="T9" s="116"/>
      <c r="U9" s="91"/>
    </row>
    <row r="10" spans="1:21" ht="15">
      <c r="A10" s="2" t="s">
        <v>47</v>
      </c>
      <c r="B10" s="30">
        <v>17</v>
      </c>
      <c r="C10" s="42"/>
      <c r="D10" s="72">
        <v>20.23</v>
      </c>
      <c r="E10" s="31">
        <v>130</v>
      </c>
      <c r="F10" s="72">
        <v>26.44</v>
      </c>
      <c r="G10" s="31">
        <v>160</v>
      </c>
      <c r="H10" s="111">
        <v>45.08</v>
      </c>
      <c r="I10" s="31">
        <v>280</v>
      </c>
      <c r="J10" s="111">
        <v>87.9</v>
      </c>
      <c r="K10" s="31">
        <v>610</v>
      </c>
      <c r="L10" s="111">
        <v>40.55</v>
      </c>
      <c r="M10" s="31">
        <v>220</v>
      </c>
      <c r="N10" s="116">
        <v>64.78</v>
      </c>
      <c r="O10" s="91">
        <v>400</v>
      </c>
      <c r="P10" s="116">
        <v>59.58</v>
      </c>
      <c r="Q10" s="91">
        <v>360</v>
      </c>
      <c r="R10" s="116">
        <v>71.18</v>
      </c>
      <c r="S10" s="91">
        <v>380</v>
      </c>
      <c r="T10" s="116"/>
      <c r="U10" s="91"/>
    </row>
    <row r="11" spans="1:21" ht="15">
      <c r="A11" s="2" t="s">
        <v>48</v>
      </c>
      <c r="B11" s="30">
        <v>118</v>
      </c>
      <c r="C11" s="42"/>
      <c r="D11" s="72">
        <v>130.63</v>
      </c>
      <c r="E11" s="31">
        <v>1330</v>
      </c>
      <c r="F11" s="72">
        <v>149.16</v>
      </c>
      <c r="G11" s="31">
        <v>1320</v>
      </c>
      <c r="H11" s="111">
        <v>53.57</v>
      </c>
      <c r="I11" s="31">
        <v>401</v>
      </c>
      <c r="J11" s="111">
        <v>199.36</v>
      </c>
      <c r="K11" s="31">
        <v>1490</v>
      </c>
      <c r="L11" s="111">
        <v>182.63</v>
      </c>
      <c r="M11" s="31">
        <v>1280</v>
      </c>
      <c r="N11" s="116">
        <v>247.45</v>
      </c>
      <c r="O11" s="91">
        <v>1760</v>
      </c>
      <c r="P11" s="116">
        <v>268.47</v>
      </c>
      <c r="Q11" s="91">
        <v>1910</v>
      </c>
      <c r="R11" s="116">
        <v>376.18</v>
      </c>
      <c r="S11" s="91">
        <v>2360</v>
      </c>
      <c r="T11" s="116"/>
      <c r="U11" s="91"/>
    </row>
    <row r="12" spans="1:21" ht="15">
      <c r="A12" s="2" t="s">
        <v>49</v>
      </c>
      <c r="B12" s="30">
        <v>133</v>
      </c>
      <c r="C12" s="42"/>
      <c r="D12" s="72">
        <v>140.75</v>
      </c>
      <c r="E12" s="31">
        <v>1440</v>
      </c>
      <c r="F12" s="72">
        <v>190.01</v>
      </c>
      <c r="G12" s="31">
        <v>1740</v>
      </c>
      <c r="H12" s="111">
        <v>220.89</v>
      </c>
      <c r="I12" s="31">
        <v>1700</v>
      </c>
      <c r="J12" s="111">
        <v>253.82</v>
      </c>
      <c r="K12" s="31">
        <v>1920</v>
      </c>
      <c r="L12" s="111">
        <v>301.93</v>
      </c>
      <c r="M12" s="31">
        <v>2170</v>
      </c>
      <c r="N12" s="116">
        <v>263.56</v>
      </c>
      <c r="O12" s="91">
        <v>1880</v>
      </c>
      <c r="P12" s="116">
        <v>221.29</v>
      </c>
      <c r="Q12" s="91">
        <v>1560</v>
      </c>
      <c r="R12" s="116">
        <v>257.58</v>
      </c>
      <c r="S12" s="91">
        <v>1590</v>
      </c>
      <c r="T12" s="116"/>
      <c r="U12" s="91"/>
    </row>
    <row r="13" spans="1:21" ht="15">
      <c r="A13" s="2" t="s">
        <v>50</v>
      </c>
      <c r="B13" s="30">
        <v>55</v>
      </c>
      <c r="C13" s="42"/>
      <c r="D13" s="72">
        <v>55.19</v>
      </c>
      <c r="E13" s="31">
        <v>510</v>
      </c>
      <c r="F13" s="72">
        <v>78.9</v>
      </c>
      <c r="G13" s="31">
        <v>670</v>
      </c>
      <c r="H13" s="111">
        <v>72.32</v>
      </c>
      <c r="I13" s="31">
        <v>500</v>
      </c>
      <c r="J13" s="111">
        <v>144.9</v>
      </c>
      <c r="K13" s="31">
        <v>1060</v>
      </c>
      <c r="L13" s="111">
        <v>100.87</v>
      </c>
      <c r="M13" s="31">
        <v>670</v>
      </c>
      <c r="N13" s="116">
        <v>66.13</v>
      </c>
      <c r="O13" s="91">
        <v>410</v>
      </c>
      <c r="P13" s="116">
        <v>39.37</v>
      </c>
      <c r="Q13" s="91">
        <v>210</v>
      </c>
      <c r="R13" s="116">
        <v>59.14</v>
      </c>
      <c r="S13" s="91">
        <v>300</v>
      </c>
      <c r="T13" s="116"/>
      <c r="U13" s="91"/>
    </row>
    <row r="14" spans="1:21" ht="15">
      <c r="A14" s="2" t="s">
        <v>51</v>
      </c>
      <c r="B14" s="30">
        <v>42.31</v>
      </c>
      <c r="C14" s="42">
        <v>370</v>
      </c>
      <c r="D14" s="72">
        <v>42.31</v>
      </c>
      <c r="E14" s="31">
        <v>370</v>
      </c>
      <c r="F14" s="72">
        <v>65.4</v>
      </c>
      <c r="G14" s="31">
        <v>540</v>
      </c>
      <c r="H14" s="111">
        <v>65.98</v>
      </c>
      <c r="I14" s="31">
        <v>440</v>
      </c>
      <c r="J14" s="111">
        <v>58.87</v>
      </c>
      <c r="K14" s="31">
        <v>550</v>
      </c>
      <c r="L14" s="111">
        <v>63.34</v>
      </c>
      <c r="M14" s="31">
        <v>390</v>
      </c>
      <c r="N14" s="116">
        <v>80.9</v>
      </c>
      <c r="O14" s="91">
        <v>520</v>
      </c>
      <c r="P14" s="116">
        <v>47.45</v>
      </c>
      <c r="Q14" s="91">
        <v>270</v>
      </c>
      <c r="R14" s="116">
        <v>79.29</v>
      </c>
      <c r="S14" s="91">
        <v>430</v>
      </c>
      <c r="T14" s="116"/>
      <c r="U14" s="91"/>
    </row>
    <row r="15" spans="1:21" ht="15">
      <c r="A15" s="2" t="s">
        <v>52</v>
      </c>
      <c r="B15" s="30">
        <v>40.47</v>
      </c>
      <c r="C15" s="42">
        <v>350</v>
      </c>
      <c r="D15" s="72">
        <v>53.35</v>
      </c>
      <c r="E15" s="31">
        <v>490</v>
      </c>
      <c r="F15" s="72">
        <v>76.83</v>
      </c>
      <c r="G15" s="31">
        <v>650</v>
      </c>
      <c r="H15" s="111">
        <v>62.19</v>
      </c>
      <c r="I15" s="31">
        <v>410</v>
      </c>
      <c r="J15" s="111">
        <v>110.24</v>
      </c>
      <c r="K15" s="31">
        <v>730</v>
      </c>
      <c r="L15" s="111">
        <v>66.14</v>
      </c>
      <c r="M15" s="31">
        <v>410</v>
      </c>
      <c r="N15" s="116">
        <v>94.33</v>
      </c>
      <c r="O15" s="91">
        <v>620</v>
      </c>
      <c r="P15" s="116">
        <v>37.65</v>
      </c>
      <c r="Q15" s="91">
        <v>210</v>
      </c>
      <c r="R15" s="116">
        <v>96.36</v>
      </c>
      <c r="S15" s="91">
        <v>550</v>
      </c>
      <c r="T15" s="116"/>
      <c r="U15" s="91"/>
    </row>
    <row r="16" spans="1:21" ht="15.75" thickBot="1">
      <c r="A16" s="2" t="s">
        <v>53</v>
      </c>
      <c r="B16" s="30">
        <v>67.87</v>
      </c>
      <c r="C16" s="42">
        <v>430</v>
      </c>
      <c r="D16" s="72">
        <v>92.82</v>
      </c>
      <c r="E16" s="31">
        <v>610</v>
      </c>
      <c r="F16" s="72">
        <v>71.08</v>
      </c>
      <c r="G16" s="31">
        <v>490</v>
      </c>
      <c r="H16" s="111">
        <v>71.01</v>
      </c>
      <c r="I16" s="31">
        <v>434</v>
      </c>
      <c r="J16" s="111">
        <v>96.71</v>
      </c>
      <c r="K16" s="31">
        <v>630</v>
      </c>
      <c r="L16" s="111">
        <v>79.57</v>
      </c>
      <c r="M16" s="31">
        <v>510</v>
      </c>
      <c r="N16" s="116">
        <v>87.62</v>
      </c>
      <c r="O16" s="91">
        <v>570</v>
      </c>
      <c r="P16" s="116">
        <v>51.76</v>
      </c>
      <c r="Q16" s="91">
        <v>270</v>
      </c>
      <c r="R16" s="116">
        <v>94.12</v>
      </c>
      <c r="S16" s="91">
        <v>580</v>
      </c>
      <c r="T16" s="116"/>
      <c r="U16" s="91"/>
    </row>
    <row r="17" spans="1:21" s="1" customFormat="1" ht="15.75" thickBot="1">
      <c r="A17" s="2" t="s">
        <v>54</v>
      </c>
      <c r="B17" s="44">
        <f>SUM(B5:B16)</f>
        <v>727.65</v>
      </c>
      <c r="C17" s="45">
        <f>SUM(C5:C16)</f>
        <v>1150</v>
      </c>
      <c r="D17" s="73">
        <f aca="true" t="shared" si="0" ref="D17:I17">SUM(D5:D16)</f>
        <v>801.47</v>
      </c>
      <c r="E17" s="74">
        <f t="shared" si="0"/>
        <v>6630</v>
      </c>
      <c r="F17" s="73">
        <f t="shared" si="0"/>
        <v>1062.12</v>
      </c>
      <c r="G17" s="74">
        <f t="shared" si="0"/>
        <v>8010</v>
      </c>
      <c r="H17" s="73">
        <f t="shared" si="0"/>
        <v>864.71</v>
      </c>
      <c r="I17" s="46">
        <f t="shared" si="0"/>
        <v>5955</v>
      </c>
      <c r="J17" s="73">
        <f aca="true" t="shared" si="1" ref="J17:O17">SUM(J5:J16)</f>
        <v>1298.18</v>
      </c>
      <c r="K17" s="46">
        <f t="shared" si="1"/>
        <v>9310</v>
      </c>
      <c r="L17" s="46">
        <f t="shared" si="1"/>
        <v>1164.8600000000001</v>
      </c>
      <c r="M17" s="46">
        <f t="shared" si="1"/>
        <v>7710</v>
      </c>
      <c r="N17" s="193">
        <f t="shared" si="1"/>
        <v>1372.4199999999996</v>
      </c>
      <c r="O17" s="120">
        <f t="shared" si="1"/>
        <v>9230</v>
      </c>
      <c r="P17" s="193">
        <f aca="true" t="shared" si="2" ref="P17:U17">SUM(P5:P16)</f>
        <v>1021.95</v>
      </c>
      <c r="Q17" s="120">
        <f t="shared" si="2"/>
        <v>6580</v>
      </c>
      <c r="R17" s="193">
        <f t="shared" si="2"/>
        <v>1263.4</v>
      </c>
      <c r="S17" s="120">
        <f t="shared" si="2"/>
        <v>7270</v>
      </c>
      <c r="T17" s="193">
        <f t="shared" si="2"/>
        <v>203.88</v>
      </c>
      <c r="U17" s="120">
        <f t="shared" si="2"/>
        <v>1100</v>
      </c>
    </row>
    <row r="46" spans="1:4" ht="15">
      <c r="A46" s="274" t="s">
        <v>98</v>
      </c>
      <c r="B46" s="276" t="s">
        <v>104</v>
      </c>
      <c r="C46" s="277"/>
      <c r="D46" s="277"/>
    </row>
    <row r="47" spans="2:5" ht="15">
      <c r="B47" s="271" t="s">
        <v>99</v>
      </c>
      <c r="C47" s="272" t="s">
        <v>100</v>
      </c>
      <c r="D47" s="272" t="s">
        <v>101</v>
      </c>
      <c r="E47" s="272" t="s">
        <v>102</v>
      </c>
    </row>
    <row r="48" spans="1:5" ht="15">
      <c r="A48" s="3" t="s">
        <v>116</v>
      </c>
      <c r="B48" s="270">
        <v>54</v>
      </c>
      <c r="C48">
        <v>20.5</v>
      </c>
      <c r="D48">
        <v>2</v>
      </c>
      <c r="E48" s="270">
        <f>B48*C48*D48</f>
        <v>2214</v>
      </c>
    </row>
    <row r="49" spans="2:5" ht="15">
      <c r="B49" s="270">
        <v>16.5</v>
      </c>
      <c r="C49">
        <v>4</v>
      </c>
      <c r="D49">
        <v>2</v>
      </c>
      <c r="E49" s="270">
        <f>B49*C49*D49</f>
        <v>132</v>
      </c>
    </row>
    <row r="50" spans="2:5" ht="15">
      <c r="B50" s="270">
        <v>36.5</v>
      </c>
      <c r="C50">
        <v>19.5</v>
      </c>
      <c r="D50">
        <v>2</v>
      </c>
      <c r="E50" s="270">
        <f>B50*C50*D50</f>
        <v>1423.5</v>
      </c>
    </row>
    <row r="51" spans="2:5" ht="15">
      <c r="B51" s="270">
        <v>21</v>
      </c>
      <c r="C51">
        <v>3</v>
      </c>
      <c r="D51">
        <v>1</v>
      </c>
      <c r="E51" s="270">
        <f>B51*C51*D51</f>
        <v>63</v>
      </c>
    </row>
    <row r="52" spans="2:5" ht="15">
      <c r="B52" s="270">
        <v>26</v>
      </c>
      <c r="C52">
        <v>21</v>
      </c>
      <c r="D52">
        <v>2</v>
      </c>
      <c r="E52" s="270">
        <f>B52*C52*D52</f>
        <v>1092</v>
      </c>
    </row>
    <row r="53" spans="1:5" ht="15">
      <c r="A53" s="275" t="s">
        <v>103</v>
      </c>
      <c r="B53" s="7"/>
      <c r="E53" s="273">
        <f>SUM(E48:E52)</f>
        <v>4924.5</v>
      </c>
    </row>
  </sheetData>
  <mergeCells count="1">
    <mergeCell ref="B46:D46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U47"/>
  <sheetViews>
    <sheetView zoomScale="75" zoomScaleNormal="75" workbookViewId="0" topLeftCell="A1">
      <pane xSplit="1" topLeftCell="B1" activePane="topRight" state="frozen"/>
      <selection pane="topLeft" activeCell="A1" sqref="A1"/>
      <selection pane="topRight" activeCell="J45" sqref="J45"/>
    </sheetView>
  </sheetViews>
  <sheetFormatPr defaultColWidth="11.5546875" defaultRowHeight="15"/>
  <cols>
    <col min="1" max="1" width="15.4453125" style="3" customWidth="1"/>
    <col min="2" max="2" width="8.6640625" style="9" customWidth="1"/>
    <col min="3" max="3" width="5.10546875" style="0" bestFit="1" customWidth="1"/>
    <col min="4" max="4" width="8.6640625" style="0" bestFit="1" customWidth="1"/>
    <col min="5" max="5" width="7.6640625" style="0" bestFit="1" customWidth="1"/>
    <col min="6" max="6" width="8.6640625" style="0" bestFit="1" customWidth="1"/>
    <col min="7" max="7" width="7.6640625" style="0" bestFit="1" customWidth="1"/>
    <col min="8" max="8" width="8.6640625" style="0" bestFit="1" customWidth="1"/>
    <col min="9" max="9" width="6.3359375" style="0" bestFit="1" customWidth="1"/>
    <col min="10" max="10" width="8.6640625" style="0" bestFit="1" customWidth="1"/>
    <col min="11" max="11" width="6.3359375" style="0" bestFit="1" customWidth="1"/>
    <col min="12" max="12" width="8.6640625" style="0" bestFit="1" customWidth="1"/>
    <col min="13" max="13" width="6.3359375" style="0" bestFit="1" customWidth="1"/>
    <col min="14" max="14" width="9.10546875" style="0" customWidth="1"/>
    <col min="15" max="15" width="6.6640625" style="0" bestFit="1" customWidth="1"/>
    <col min="16" max="17" width="8.6640625" style="0" customWidth="1"/>
    <col min="18" max="18" width="9.10546875" style="0" bestFit="1" customWidth="1"/>
    <col min="19" max="19" width="8.99609375" style="0" bestFit="1" customWidth="1"/>
    <col min="20" max="16384" width="8.6640625" style="0" customWidth="1"/>
  </cols>
  <sheetData>
    <row r="1" spans="1:20" s="12" customFormat="1" ht="15">
      <c r="A1" s="85" t="s">
        <v>72</v>
      </c>
      <c r="B1" s="12">
        <v>1998</v>
      </c>
      <c r="D1" s="12">
        <v>1999</v>
      </c>
      <c r="F1" s="12">
        <v>2000</v>
      </c>
      <c r="H1" s="12">
        <v>2001</v>
      </c>
      <c r="J1" s="12">
        <v>2002</v>
      </c>
      <c r="L1" s="12">
        <v>2003</v>
      </c>
      <c r="N1" s="12">
        <v>2004</v>
      </c>
      <c r="P1" s="12">
        <v>2005</v>
      </c>
      <c r="R1" s="12">
        <v>2006</v>
      </c>
      <c r="T1" s="12">
        <v>2007</v>
      </c>
    </row>
    <row r="2" spans="1:20" s="5" customFormat="1" ht="15">
      <c r="A2" s="4"/>
      <c r="B2" s="8" t="s">
        <v>38</v>
      </c>
      <c r="D2" s="8" t="s">
        <v>38</v>
      </c>
      <c r="F2" s="8" t="s">
        <v>38</v>
      </c>
      <c r="H2" s="5" t="s">
        <v>38</v>
      </c>
      <c r="J2" s="5" t="s">
        <v>38</v>
      </c>
      <c r="L2" s="8" t="s">
        <v>38</v>
      </c>
      <c r="N2" s="8" t="s">
        <v>38</v>
      </c>
      <c r="P2" s="8" t="s">
        <v>38</v>
      </c>
      <c r="R2" s="8" t="s">
        <v>38</v>
      </c>
      <c r="T2" s="8" t="s">
        <v>38</v>
      </c>
    </row>
    <row r="3" spans="1:21" s="5" customFormat="1" ht="15">
      <c r="A3" s="4" t="s">
        <v>55</v>
      </c>
      <c r="B3" s="8" t="s">
        <v>41</v>
      </c>
      <c r="C3" s="5" t="s">
        <v>40</v>
      </c>
      <c r="D3" s="8" t="s">
        <v>41</v>
      </c>
      <c r="E3" s="5" t="s">
        <v>40</v>
      </c>
      <c r="F3" s="8" t="s">
        <v>41</v>
      </c>
      <c r="G3" s="5" t="s">
        <v>40</v>
      </c>
      <c r="H3" s="5" t="s">
        <v>41</v>
      </c>
      <c r="I3" s="5" t="s">
        <v>40</v>
      </c>
      <c r="J3" s="5" t="s">
        <v>41</v>
      </c>
      <c r="K3" s="5" t="s">
        <v>40</v>
      </c>
      <c r="L3" s="8" t="s">
        <v>41</v>
      </c>
      <c r="M3" s="5" t="s">
        <v>40</v>
      </c>
      <c r="N3" s="8" t="s">
        <v>41</v>
      </c>
      <c r="O3" s="5" t="s">
        <v>40</v>
      </c>
      <c r="P3" s="8" t="s">
        <v>41</v>
      </c>
      <c r="Q3" s="5" t="s">
        <v>40</v>
      </c>
      <c r="R3" s="8" t="s">
        <v>41</v>
      </c>
      <c r="S3" s="5" t="s">
        <v>40</v>
      </c>
      <c r="T3" s="8" t="s">
        <v>41</v>
      </c>
      <c r="U3" s="5" t="s">
        <v>40</v>
      </c>
    </row>
    <row r="4" spans="1:2" s="5" customFormat="1" ht="15.75" thickBot="1">
      <c r="A4" s="4"/>
      <c r="B4" s="8"/>
    </row>
    <row r="5" spans="1:21" ht="15">
      <c r="A5" s="2" t="s">
        <v>42</v>
      </c>
      <c r="B5" s="28">
        <v>91</v>
      </c>
      <c r="C5" s="41"/>
      <c r="D5" s="71">
        <v>126.08</v>
      </c>
      <c r="E5" s="29">
        <v>850</v>
      </c>
      <c r="F5" s="71">
        <v>155.19</v>
      </c>
      <c r="G5" s="29">
        <v>1060</v>
      </c>
      <c r="H5" s="112">
        <v>141.65</v>
      </c>
      <c r="I5" s="108">
        <v>1060</v>
      </c>
      <c r="J5" s="112">
        <v>244.73</v>
      </c>
      <c r="K5" s="108">
        <v>1860</v>
      </c>
      <c r="L5" s="114">
        <v>213.18</v>
      </c>
      <c r="M5" s="29">
        <v>1490</v>
      </c>
      <c r="N5" s="115">
        <v>126.58</v>
      </c>
      <c r="O5" s="118">
        <v>860</v>
      </c>
      <c r="P5" s="115">
        <v>99.71</v>
      </c>
      <c r="Q5" s="118">
        <v>660</v>
      </c>
      <c r="R5" s="115">
        <v>127.88</v>
      </c>
      <c r="S5" s="118">
        <v>750</v>
      </c>
      <c r="T5" s="115">
        <v>148.26</v>
      </c>
      <c r="U5" s="118">
        <v>930</v>
      </c>
    </row>
    <row r="6" spans="1:21" ht="15">
      <c r="A6" s="2" t="s">
        <v>43</v>
      </c>
      <c r="B6" s="30">
        <v>205</v>
      </c>
      <c r="C6" s="42"/>
      <c r="D6" s="72">
        <v>227.26</v>
      </c>
      <c r="E6" s="31">
        <v>1580</v>
      </c>
      <c r="F6" s="72">
        <v>342.51</v>
      </c>
      <c r="G6" s="31">
        <v>2090</v>
      </c>
      <c r="H6" s="113">
        <v>218.41</v>
      </c>
      <c r="I6" s="110">
        <v>1680</v>
      </c>
      <c r="J6" s="113">
        <v>276.2</v>
      </c>
      <c r="K6" s="110">
        <v>2110</v>
      </c>
      <c r="L6" s="111">
        <v>294.85</v>
      </c>
      <c r="M6" s="31">
        <v>2100</v>
      </c>
      <c r="N6" s="116">
        <v>247.45</v>
      </c>
      <c r="O6" s="91">
        <v>1760</v>
      </c>
      <c r="P6" s="116">
        <v>222.65</v>
      </c>
      <c r="Q6" s="91">
        <v>1570</v>
      </c>
      <c r="R6" s="116">
        <v>243.71</v>
      </c>
      <c r="S6" s="91">
        <v>1500</v>
      </c>
      <c r="T6" s="116">
        <v>185.64</v>
      </c>
      <c r="U6" s="91">
        <v>1140</v>
      </c>
    </row>
    <row r="7" spans="1:21" ht="15">
      <c r="A7" s="2" t="s">
        <v>44</v>
      </c>
      <c r="B7" s="30">
        <v>337</v>
      </c>
      <c r="C7" s="42"/>
      <c r="D7" s="72">
        <v>374.17</v>
      </c>
      <c r="E7" s="31">
        <v>2640</v>
      </c>
      <c r="F7" s="72">
        <v>505.04</v>
      </c>
      <c r="G7" s="31">
        <v>3110</v>
      </c>
      <c r="H7" s="113">
        <v>354.6</v>
      </c>
      <c r="I7" s="110">
        <v>2780</v>
      </c>
      <c r="J7" s="113">
        <v>443.78</v>
      </c>
      <c r="K7" s="110">
        <v>3420</v>
      </c>
      <c r="L7" s="111">
        <v>350.24</v>
      </c>
      <c r="M7" s="31">
        <v>4390</v>
      </c>
      <c r="N7" s="116">
        <v>315.95</v>
      </c>
      <c r="O7" s="91">
        <v>2270</v>
      </c>
      <c r="P7" s="116">
        <v>304.85</v>
      </c>
      <c r="Q7" s="91">
        <v>2180</v>
      </c>
      <c r="R7" s="116">
        <v>272.98</v>
      </c>
      <c r="S7" s="91">
        <v>1690</v>
      </c>
      <c r="T7" s="116">
        <v>362.02</v>
      </c>
      <c r="U7" s="91">
        <v>2310</v>
      </c>
    </row>
    <row r="8" spans="1:21" ht="15">
      <c r="A8" s="2" t="s">
        <v>56</v>
      </c>
      <c r="B8" s="30">
        <v>275</v>
      </c>
      <c r="C8" s="42"/>
      <c r="D8" s="72">
        <v>327.05</v>
      </c>
      <c r="E8" s="31">
        <v>2300</v>
      </c>
      <c r="F8" s="72">
        <v>476.53</v>
      </c>
      <c r="G8" s="31">
        <v>2930</v>
      </c>
      <c r="H8" s="111">
        <v>369.46</v>
      </c>
      <c r="I8" s="31">
        <v>2900</v>
      </c>
      <c r="J8" s="111">
        <v>301.94</v>
      </c>
      <c r="K8" s="31">
        <v>2300</v>
      </c>
      <c r="L8" s="111">
        <v>316.06</v>
      </c>
      <c r="M8" s="31">
        <v>2380</v>
      </c>
      <c r="N8" s="116">
        <v>255.51</v>
      </c>
      <c r="O8" s="91">
        <v>1820</v>
      </c>
      <c r="P8" s="116">
        <v>296.76</v>
      </c>
      <c r="Q8" s="91">
        <v>2120</v>
      </c>
      <c r="R8" s="116">
        <v>266.82</v>
      </c>
      <c r="S8" s="91">
        <v>1650</v>
      </c>
      <c r="T8" s="116"/>
      <c r="U8" s="91"/>
    </row>
    <row r="9" spans="1:21" ht="15">
      <c r="A9" s="2" t="s">
        <v>60</v>
      </c>
      <c r="B9" s="30">
        <v>293</v>
      </c>
      <c r="C9" s="42"/>
      <c r="D9" s="72">
        <v>300.83</v>
      </c>
      <c r="E9" s="31">
        <v>3180</v>
      </c>
      <c r="F9" s="72">
        <v>397.8</v>
      </c>
      <c r="G9" s="31">
        <v>3670</v>
      </c>
      <c r="H9" s="111">
        <v>296.42</v>
      </c>
      <c r="I9" s="31">
        <v>2310</v>
      </c>
      <c r="J9" s="111">
        <v>451.38</v>
      </c>
      <c r="K9" s="31">
        <v>3480</v>
      </c>
      <c r="L9" s="111">
        <v>379.67</v>
      </c>
      <c r="M9" s="31">
        <v>2750</v>
      </c>
      <c r="N9" s="116">
        <v>352.21</v>
      </c>
      <c r="O9" s="91">
        <v>2540</v>
      </c>
      <c r="P9" s="116">
        <v>257.69</v>
      </c>
      <c r="Q9" s="91">
        <v>1830</v>
      </c>
      <c r="R9" s="116">
        <v>274.52</v>
      </c>
      <c r="S9" s="91">
        <v>1700</v>
      </c>
      <c r="T9" s="116"/>
      <c r="U9" s="91"/>
    </row>
    <row r="10" spans="1:21" ht="15">
      <c r="A10" s="2" t="s">
        <v>47</v>
      </c>
      <c r="B10" s="30">
        <v>63</v>
      </c>
      <c r="C10" s="42"/>
      <c r="D10" s="72">
        <v>46.91</v>
      </c>
      <c r="E10" s="31">
        <v>420</v>
      </c>
      <c r="F10" s="72">
        <v>89.92</v>
      </c>
      <c r="G10" s="31">
        <v>760</v>
      </c>
      <c r="H10" s="111">
        <v>163.93</v>
      </c>
      <c r="I10" s="31">
        <v>1240</v>
      </c>
      <c r="J10" s="111">
        <v>252.55</v>
      </c>
      <c r="K10" s="31">
        <v>1910</v>
      </c>
      <c r="L10" s="111">
        <v>134.37</v>
      </c>
      <c r="M10" s="31">
        <v>920</v>
      </c>
      <c r="N10" s="116">
        <v>64.78</v>
      </c>
      <c r="O10" s="91">
        <v>400</v>
      </c>
      <c r="P10" s="116">
        <v>66.32</v>
      </c>
      <c r="Q10" s="91">
        <v>410</v>
      </c>
      <c r="R10" s="116">
        <v>103.54</v>
      </c>
      <c r="S10" s="91">
        <v>590</v>
      </c>
      <c r="T10" s="116"/>
      <c r="U10" s="91"/>
    </row>
    <row r="11" spans="1:21" ht="15">
      <c r="A11" s="2" t="s">
        <v>61</v>
      </c>
      <c r="B11" s="30">
        <v>44</v>
      </c>
      <c r="C11" s="42"/>
      <c r="D11" s="72">
        <v>39.55</v>
      </c>
      <c r="E11" s="31">
        <v>340</v>
      </c>
      <c r="F11" s="72">
        <v>63.47</v>
      </c>
      <c r="G11" s="31">
        <v>510</v>
      </c>
      <c r="H11" s="111">
        <v>65.98</v>
      </c>
      <c r="I11" s="31">
        <v>470</v>
      </c>
      <c r="J11" s="111">
        <v>82.84</v>
      </c>
      <c r="K11" s="31">
        <v>570</v>
      </c>
      <c r="L11" s="111">
        <v>79.42</v>
      </c>
      <c r="M11" s="31">
        <v>510</v>
      </c>
      <c r="N11" s="116">
        <v>54.04</v>
      </c>
      <c r="O11" s="91">
        <v>320</v>
      </c>
      <c r="P11" s="116">
        <v>54.19</v>
      </c>
      <c r="Q11" s="91">
        <v>320</v>
      </c>
      <c r="R11" s="116">
        <v>112.78</v>
      </c>
      <c r="S11" s="91">
        <v>650</v>
      </c>
      <c r="T11" s="116"/>
      <c r="U11" s="91"/>
    </row>
    <row r="12" spans="1:21" ht="15">
      <c r="A12" s="23" t="s">
        <v>49</v>
      </c>
      <c r="B12" s="30">
        <v>43</v>
      </c>
      <c r="C12" s="42"/>
      <c r="D12" s="72">
        <v>53.35</v>
      </c>
      <c r="E12" s="31">
        <v>490</v>
      </c>
      <c r="F12" s="72">
        <v>98.38</v>
      </c>
      <c r="G12" s="31">
        <v>840</v>
      </c>
      <c r="H12" s="111">
        <v>76.03</v>
      </c>
      <c r="I12" s="31">
        <v>530</v>
      </c>
      <c r="J12" s="111">
        <v>0</v>
      </c>
      <c r="K12" s="31">
        <v>0</v>
      </c>
      <c r="L12" s="111">
        <v>108.91</v>
      </c>
      <c r="M12" s="31">
        <v>730</v>
      </c>
      <c r="N12" s="116">
        <v>58.07</v>
      </c>
      <c r="O12" s="91">
        <v>350</v>
      </c>
      <c r="P12" s="116">
        <v>55.54</v>
      </c>
      <c r="Q12" s="91">
        <v>330</v>
      </c>
      <c r="R12" s="116">
        <v>72.73</v>
      </c>
      <c r="S12" s="91">
        <v>390</v>
      </c>
      <c r="T12" s="116"/>
      <c r="U12" s="91"/>
    </row>
    <row r="13" spans="1:21" ht="15">
      <c r="A13" s="24" t="s">
        <v>50</v>
      </c>
      <c r="B13" s="30">
        <v>55</v>
      </c>
      <c r="C13" s="42"/>
      <c r="D13" s="72">
        <v>114.99</v>
      </c>
      <c r="E13" s="31">
        <v>1160</v>
      </c>
      <c r="F13" s="72">
        <v>132.9</v>
      </c>
      <c r="G13" s="31">
        <v>1190</v>
      </c>
      <c r="H13" s="111">
        <v>110.7</v>
      </c>
      <c r="I13" s="31">
        <v>810</v>
      </c>
      <c r="J13" s="111">
        <v>90.44</v>
      </c>
      <c r="K13" s="31">
        <v>630</v>
      </c>
      <c r="L13" s="111">
        <v>120.97</v>
      </c>
      <c r="M13" s="31">
        <v>820</v>
      </c>
      <c r="N13" s="116">
        <v>154.78</v>
      </c>
      <c r="O13" s="91">
        <v>1070</v>
      </c>
      <c r="P13" s="116">
        <v>135.04</v>
      </c>
      <c r="Q13" s="91">
        <v>920</v>
      </c>
      <c r="R13" s="116">
        <v>166.08</v>
      </c>
      <c r="S13" s="91">
        <v>990</v>
      </c>
      <c r="T13" s="116"/>
      <c r="U13" s="91"/>
    </row>
    <row r="14" spans="1:21" ht="15">
      <c r="A14" s="24" t="s">
        <v>58</v>
      </c>
      <c r="B14" s="30">
        <v>158.23</v>
      </c>
      <c r="C14" s="42">
        <v>1630</v>
      </c>
      <c r="D14" s="72">
        <v>219.87</v>
      </c>
      <c r="E14" s="31">
        <v>2300</v>
      </c>
      <c r="F14" s="72">
        <v>255.43</v>
      </c>
      <c r="G14" s="31">
        <v>2370</v>
      </c>
      <c r="H14" s="111">
        <v>339.14</v>
      </c>
      <c r="I14" s="31">
        <v>2610</v>
      </c>
      <c r="J14" s="111">
        <v>367.56</v>
      </c>
      <c r="K14" s="31">
        <v>2630</v>
      </c>
      <c r="L14" s="111">
        <v>233.56</v>
      </c>
      <c r="M14" s="31">
        <v>1660</v>
      </c>
      <c r="N14" s="116">
        <v>263.56</v>
      </c>
      <c r="O14" s="91">
        <v>1880</v>
      </c>
      <c r="P14" s="116">
        <v>257.69</v>
      </c>
      <c r="Q14" s="91">
        <v>1830</v>
      </c>
      <c r="R14" s="116">
        <v>291.61</v>
      </c>
      <c r="S14" s="91">
        <v>1800</v>
      </c>
      <c r="T14" s="116"/>
      <c r="U14" s="91"/>
    </row>
    <row r="15" spans="1:21" ht="15">
      <c r="A15" s="24" t="s">
        <v>52</v>
      </c>
      <c r="B15" s="30">
        <v>160.99</v>
      </c>
      <c r="C15" s="42">
        <v>1660</v>
      </c>
      <c r="D15" s="72">
        <v>258.51</v>
      </c>
      <c r="E15" s="31">
        <v>2720</v>
      </c>
      <c r="F15" s="72">
        <v>248.51</v>
      </c>
      <c r="G15" s="31">
        <v>2650</v>
      </c>
      <c r="H15" s="111">
        <v>327.81</v>
      </c>
      <c r="I15" s="31">
        <v>2520</v>
      </c>
      <c r="J15" s="111">
        <v>345.88</v>
      </c>
      <c r="K15" s="31">
        <v>2470</v>
      </c>
      <c r="L15" s="111">
        <v>276.63</v>
      </c>
      <c r="M15" s="31">
        <v>1910</v>
      </c>
      <c r="N15" s="116">
        <v>285.05</v>
      </c>
      <c r="O15" s="91">
        <v>2040</v>
      </c>
      <c r="P15" s="116">
        <v>261.36</v>
      </c>
      <c r="Q15" s="91">
        <v>1870</v>
      </c>
      <c r="R15" s="116">
        <v>345.87</v>
      </c>
      <c r="S15" s="91">
        <v>2160</v>
      </c>
      <c r="T15" s="116"/>
      <c r="U15" s="91"/>
    </row>
    <row r="16" spans="1:21" ht="15.75" thickBot="1">
      <c r="A16" s="25" t="s">
        <v>53</v>
      </c>
      <c r="B16" s="30">
        <v>318.73</v>
      </c>
      <c r="C16" s="42">
        <v>2240</v>
      </c>
      <c r="D16" s="72">
        <v>426.84</v>
      </c>
      <c r="E16" s="31">
        <v>3020</v>
      </c>
      <c r="F16" s="72">
        <v>311.27</v>
      </c>
      <c r="G16" s="31">
        <v>2430</v>
      </c>
      <c r="H16" s="111">
        <v>418.44</v>
      </c>
      <c r="I16" s="31">
        <v>3240</v>
      </c>
      <c r="J16" s="111">
        <v>372.97</v>
      </c>
      <c r="K16" s="31">
        <v>2670</v>
      </c>
      <c r="L16" s="111">
        <v>271.76</v>
      </c>
      <c r="M16" s="31">
        <v>1940</v>
      </c>
      <c r="N16" s="116">
        <v>289.09</v>
      </c>
      <c r="O16" s="91">
        <v>2070</v>
      </c>
      <c r="P16" s="116">
        <v>244.25</v>
      </c>
      <c r="Q16" s="91">
        <v>1580</v>
      </c>
      <c r="R16" s="116">
        <v>251.31</v>
      </c>
      <c r="S16" s="91">
        <v>1660</v>
      </c>
      <c r="T16" s="116"/>
      <c r="U16" s="91"/>
    </row>
    <row r="17" spans="1:21" s="1" customFormat="1" ht="15.75" thickBot="1">
      <c r="A17" s="2" t="s">
        <v>54</v>
      </c>
      <c r="B17" s="44">
        <f>SUM(B5:B16)</f>
        <v>2043.95</v>
      </c>
      <c r="C17" s="45">
        <f>SUM(C5:C16)</f>
        <v>5530</v>
      </c>
      <c r="D17" s="73">
        <f aca="true" t="shared" si="0" ref="D17:I17">SUM(D5:D16)</f>
        <v>2515.41</v>
      </c>
      <c r="E17" s="74">
        <f t="shared" si="0"/>
        <v>21000</v>
      </c>
      <c r="F17" s="73">
        <f t="shared" si="0"/>
        <v>3076.9500000000003</v>
      </c>
      <c r="G17" s="74">
        <f t="shared" si="0"/>
        <v>23610</v>
      </c>
      <c r="H17" s="73">
        <f t="shared" si="0"/>
        <v>2882.57</v>
      </c>
      <c r="I17" s="46">
        <f t="shared" si="0"/>
        <v>22150</v>
      </c>
      <c r="J17" s="73">
        <f>SUM(J5:J16)</f>
        <v>3230.2699999999995</v>
      </c>
      <c r="K17" s="46">
        <f>SUM(K5:K16)</f>
        <v>24050</v>
      </c>
      <c r="L17" s="46">
        <f>SUM(L5:L16)</f>
        <v>2779.62</v>
      </c>
      <c r="M17" s="46">
        <f>SUM(M5:M16)</f>
        <v>21600</v>
      </c>
      <c r="N17" s="193">
        <f>SUM(N5:N16)</f>
        <v>2467.07</v>
      </c>
      <c r="O17" s="120">
        <f>+SUM(O5:O16)</f>
        <v>17380</v>
      </c>
      <c r="P17" s="193">
        <f aca="true" t="shared" si="1" ref="P17:U17">SUM(P5:P16)</f>
        <v>2256.05</v>
      </c>
      <c r="Q17" s="120">
        <f t="shared" si="1"/>
        <v>15620</v>
      </c>
      <c r="R17" s="193">
        <f t="shared" si="1"/>
        <v>2529.83</v>
      </c>
      <c r="S17" s="120">
        <f t="shared" si="1"/>
        <v>15530</v>
      </c>
      <c r="T17" s="193">
        <f t="shared" si="1"/>
        <v>695.92</v>
      </c>
      <c r="U17" s="120">
        <f t="shared" si="1"/>
        <v>4380</v>
      </c>
    </row>
    <row r="18" ht="15">
      <c r="N18" s="197"/>
    </row>
    <row r="43" spans="1:4" ht="15">
      <c r="A43" s="274" t="s">
        <v>98</v>
      </c>
      <c r="B43" s="276" t="s">
        <v>104</v>
      </c>
      <c r="C43" s="277"/>
      <c r="D43" s="277"/>
    </row>
    <row r="44" spans="2:5" ht="15">
      <c r="B44" s="271" t="s">
        <v>99</v>
      </c>
      <c r="C44" s="272" t="s">
        <v>100</v>
      </c>
      <c r="D44" s="272" t="s">
        <v>101</v>
      </c>
      <c r="E44" s="272" t="s">
        <v>102</v>
      </c>
    </row>
    <row r="45" spans="1:5" ht="15">
      <c r="A45" s="3" t="s">
        <v>0</v>
      </c>
      <c r="B45" s="270">
        <v>60.5</v>
      </c>
      <c r="C45">
        <v>40</v>
      </c>
      <c r="D45">
        <v>2</v>
      </c>
      <c r="E45" s="270">
        <f>B45*C45*D45</f>
        <v>4840</v>
      </c>
    </row>
    <row r="46" spans="2:5" ht="15">
      <c r="B46" s="270">
        <v>60.5</v>
      </c>
      <c r="C46">
        <v>2</v>
      </c>
      <c r="D46">
        <v>1</v>
      </c>
      <c r="E46" s="270">
        <f>B46*C46*D46</f>
        <v>121</v>
      </c>
    </row>
    <row r="47" spans="1:5" ht="15">
      <c r="A47" s="275" t="s">
        <v>103</v>
      </c>
      <c r="B47" s="7"/>
      <c r="E47" s="273">
        <f>SUM(E45:E46)</f>
        <v>4961</v>
      </c>
    </row>
  </sheetData>
  <mergeCells count="1">
    <mergeCell ref="B43:D43"/>
  </mergeCells>
  <printOptions gridLines="1"/>
  <pageMargins left="0.75" right="0.75" top="1" bottom="1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U47"/>
  <sheetViews>
    <sheetView zoomScale="75" zoomScaleNormal="75" workbookViewId="0" topLeftCell="A1">
      <pane xSplit="1" topLeftCell="B1" activePane="topRight" state="frozen"/>
      <selection pane="topLeft" activeCell="A1" sqref="A1"/>
      <selection pane="topRight" activeCell="A44" sqref="A44:IV47"/>
    </sheetView>
  </sheetViews>
  <sheetFormatPr defaultColWidth="11.5546875" defaultRowHeight="15"/>
  <cols>
    <col min="1" max="1" width="14.3359375" style="3" bestFit="1" customWidth="1"/>
    <col min="2" max="2" width="8.6640625" style="9" customWidth="1"/>
    <col min="3" max="3" width="5.10546875" style="0" bestFit="1" customWidth="1"/>
    <col min="4" max="4" width="8.6640625" style="0" bestFit="1" customWidth="1"/>
    <col min="5" max="5" width="5.5546875" style="0" bestFit="1" customWidth="1"/>
    <col min="6" max="6" width="8.6640625" style="0" bestFit="1" customWidth="1"/>
    <col min="7" max="7" width="5.5546875" style="0" bestFit="1" customWidth="1"/>
    <col min="8" max="8" width="8.6640625" style="0" bestFit="1" customWidth="1"/>
    <col min="9" max="9" width="8.3359375" style="0" bestFit="1" customWidth="1"/>
    <col min="10" max="10" width="8.6640625" style="0" bestFit="1" customWidth="1"/>
    <col min="11" max="11" width="5.10546875" style="0" bestFit="1" customWidth="1"/>
    <col min="12" max="12" width="8.6640625" style="0" bestFit="1" customWidth="1"/>
    <col min="13" max="13" width="5.10546875" style="0" bestFit="1" customWidth="1"/>
    <col min="14" max="14" width="8.6640625" style="0" bestFit="1" customWidth="1"/>
    <col min="15" max="15" width="5.5546875" style="0" bestFit="1" customWidth="1"/>
    <col min="16" max="16384" width="8.6640625" style="0" customWidth="1"/>
  </cols>
  <sheetData>
    <row r="1" spans="1:20" s="12" customFormat="1" ht="15">
      <c r="A1" s="85" t="s">
        <v>72</v>
      </c>
      <c r="B1" s="12">
        <v>1998</v>
      </c>
      <c r="D1" s="12">
        <v>1999</v>
      </c>
      <c r="F1" s="12">
        <v>2000</v>
      </c>
      <c r="H1" s="12">
        <v>2001</v>
      </c>
      <c r="J1" s="12">
        <v>2002</v>
      </c>
      <c r="L1" s="12">
        <v>2003</v>
      </c>
      <c r="N1" s="12">
        <v>2004</v>
      </c>
      <c r="P1" s="12">
        <v>2005</v>
      </c>
      <c r="R1" s="12">
        <v>2006</v>
      </c>
      <c r="T1" s="12">
        <v>2006</v>
      </c>
    </row>
    <row r="2" spans="1:20" s="5" customFormat="1" ht="15">
      <c r="A2" s="4"/>
      <c r="B2" s="8" t="s">
        <v>38</v>
      </c>
      <c r="D2" s="8" t="s">
        <v>38</v>
      </c>
      <c r="F2" s="8" t="s">
        <v>38</v>
      </c>
      <c r="H2" s="5" t="s">
        <v>38</v>
      </c>
      <c r="J2" s="5" t="s">
        <v>38</v>
      </c>
      <c r="L2" s="8" t="s">
        <v>38</v>
      </c>
      <c r="N2" s="8" t="s">
        <v>38</v>
      </c>
      <c r="P2" s="8" t="s">
        <v>38</v>
      </c>
      <c r="R2" s="8" t="s">
        <v>38</v>
      </c>
      <c r="T2" s="8" t="s">
        <v>38</v>
      </c>
    </row>
    <row r="3" spans="1:21" s="5" customFormat="1" ht="15">
      <c r="A3" s="4" t="s">
        <v>55</v>
      </c>
      <c r="B3" s="8" t="s">
        <v>41</v>
      </c>
      <c r="C3" s="5" t="s">
        <v>40</v>
      </c>
      <c r="D3" s="8" t="s">
        <v>41</v>
      </c>
      <c r="E3" s="5" t="s">
        <v>40</v>
      </c>
      <c r="F3" s="8" t="s">
        <v>41</v>
      </c>
      <c r="G3" s="5" t="s">
        <v>40</v>
      </c>
      <c r="H3" s="5" t="s">
        <v>41</v>
      </c>
      <c r="I3" s="5" t="s">
        <v>40</v>
      </c>
      <c r="J3" s="5" t="s">
        <v>41</v>
      </c>
      <c r="K3" s="5" t="s">
        <v>40</v>
      </c>
      <c r="L3" s="8" t="s">
        <v>41</v>
      </c>
      <c r="M3" s="5" t="s">
        <v>40</v>
      </c>
      <c r="N3" s="8" t="s">
        <v>41</v>
      </c>
      <c r="O3" s="5" t="s">
        <v>40</v>
      </c>
      <c r="P3" s="8" t="s">
        <v>41</v>
      </c>
      <c r="Q3" s="5" t="s">
        <v>40</v>
      </c>
      <c r="R3" s="8" t="s">
        <v>41</v>
      </c>
      <c r="S3" s="5" t="s">
        <v>40</v>
      </c>
      <c r="T3" s="8" t="s">
        <v>41</v>
      </c>
      <c r="U3" s="5" t="s">
        <v>40</v>
      </c>
    </row>
    <row r="4" spans="1:2" s="5" customFormat="1" ht="15.75" thickBot="1">
      <c r="A4" s="4"/>
      <c r="B4" s="8"/>
    </row>
    <row r="5" spans="1:21" ht="15">
      <c r="A5" s="2" t="s">
        <v>42</v>
      </c>
      <c r="B5" s="28">
        <v>31.83</v>
      </c>
      <c r="C5" s="41">
        <v>170</v>
      </c>
      <c r="D5" s="71">
        <v>36.13</v>
      </c>
      <c r="E5" s="29">
        <v>201</v>
      </c>
      <c r="F5" s="71">
        <v>37.65</v>
      </c>
      <c r="G5" s="29">
        <v>212</v>
      </c>
      <c r="H5" s="112">
        <v>39.75</v>
      </c>
      <c r="I5" s="108">
        <v>237</v>
      </c>
      <c r="J5" s="112">
        <v>53.77</v>
      </c>
      <c r="K5" s="108">
        <v>343</v>
      </c>
      <c r="L5" s="114">
        <v>49.99</v>
      </c>
      <c r="M5" s="29">
        <v>285</v>
      </c>
      <c r="N5" s="115">
        <v>29.6</v>
      </c>
      <c r="O5" s="118">
        <v>138</v>
      </c>
      <c r="P5" s="115">
        <v>30.13</v>
      </c>
      <c r="Q5" s="118">
        <v>142</v>
      </c>
      <c r="R5" s="115">
        <v>53.52</v>
      </c>
      <c r="S5" s="118">
        <v>266</v>
      </c>
      <c r="T5" s="115">
        <v>37.29</v>
      </c>
      <c r="U5" s="118">
        <v>175</v>
      </c>
    </row>
    <row r="6" spans="1:21" ht="15">
      <c r="A6" s="2" t="s">
        <v>43</v>
      </c>
      <c r="B6" s="30">
        <v>44.03</v>
      </c>
      <c r="C6" s="42">
        <v>258</v>
      </c>
      <c r="D6" s="72">
        <v>43.34</v>
      </c>
      <c r="E6" s="31">
        <v>253</v>
      </c>
      <c r="F6" s="72">
        <v>64.95</v>
      </c>
      <c r="G6" s="31">
        <v>348</v>
      </c>
      <c r="H6" s="113">
        <v>49.41</v>
      </c>
      <c r="I6" s="110">
        <v>315</v>
      </c>
      <c r="J6" s="113">
        <v>91.78</v>
      </c>
      <c r="K6" s="110">
        <v>645</v>
      </c>
      <c r="L6" s="111">
        <v>68.55</v>
      </c>
      <c r="M6" s="31">
        <v>425</v>
      </c>
      <c r="N6" s="116">
        <v>99.84</v>
      </c>
      <c r="O6" s="91">
        <v>661</v>
      </c>
      <c r="P6" s="116">
        <v>75.07</v>
      </c>
      <c r="Q6" s="91">
        <v>475</v>
      </c>
      <c r="R6" s="116">
        <v>101.99</v>
      </c>
      <c r="S6" s="91">
        <v>580</v>
      </c>
      <c r="T6" s="116">
        <v>64.12</v>
      </c>
      <c r="U6" s="91">
        <v>334</v>
      </c>
    </row>
    <row r="7" spans="1:21" ht="15">
      <c r="A7" s="2" t="s">
        <v>44</v>
      </c>
      <c r="B7" s="30">
        <v>59.69</v>
      </c>
      <c r="C7" s="42">
        <v>371</v>
      </c>
      <c r="D7" s="72">
        <v>67.87</v>
      </c>
      <c r="E7" s="31">
        <v>430</v>
      </c>
      <c r="F7" s="72">
        <v>65.59</v>
      </c>
      <c r="G7" s="31">
        <v>352</v>
      </c>
      <c r="H7" s="113">
        <v>74.67</v>
      </c>
      <c r="I7" s="110">
        <v>519</v>
      </c>
      <c r="J7" s="113">
        <v>127.93</v>
      </c>
      <c r="K7" s="110">
        <v>926</v>
      </c>
      <c r="L7" s="111">
        <v>108.27</v>
      </c>
      <c r="M7" s="31">
        <v>719</v>
      </c>
      <c r="N7" s="116">
        <v>140</v>
      </c>
      <c r="O7" s="91">
        <v>960</v>
      </c>
      <c r="P7" s="116">
        <v>61.19</v>
      </c>
      <c r="Q7" s="91">
        <v>372</v>
      </c>
      <c r="R7" s="116">
        <v>126.18</v>
      </c>
      <c r="S7" s="91">
        <v>737</v>
      </c>
      <c r="T7" s="116">
        <v>116.74</v>
      </c>
      <c r="U7" s="91">
        <v>683</v>
      </c>
    </row>
    <row r="8" spans="1:21" ht="15">
      <c r="A8" s="2" t="s">
        <v>56</v>
      </c>
      <c r="B8" s="30">
        <v>65.51</v>
      </c>
      <c r="C8" s="42">
        <v>413</v>
      </c>
      <c r="D8" s="72">
        <v>47.77</v>
      </c>
      <c r="E8" s="31">
        <v>285</v>
      </c>
      <c r="F8" s="72">
        <v>64.02</v>
      </c>
      <c r="G8" s="31">
        <v>342</v>
      </c>
      <c r="H8" s="111">
        <v>66.12</v>
      </c>
      <c r="I8" s="31">
        <v>75.92</v>
      </c>
      <c r="J8" s="111">
        <v>101.71</v>
      </c>
      <c r="K8" s="31">
        <v>719</v>
      </c>
      <c r="L8" s="111">
        <v>76.68</v>
      </c>
      <c r="M8" s="31">
        <v>471</v>
      </c>
      <c r="N8" s="116">
        <v>111.12</v>
      </c>
      <c r="O8" s="91">
        <v>745</v>
      </c>
      <c r="P8" s="116">
        <v>84.91</v>
      </c>
      <c r="Q8" s="91">
        <v>548</v>
      </c>
      <c r="R8" s="116">
        <v>161.6</v>
      </c>
      <c r="S8" s="91">
        <v>967</v>
      </c>
      <c r="T8" s="116"/>
      <c r="U8" s="91"/>
    </row>
    <row r="9" spans="1:21" ht="15">
      <c r="A9" s="2" t="s">
        <v>46</v>
      </c>
      <c r="B9" s="30">
        <v>35.13</v>
      </c>
      <c r="C9" s="42">
        <v>292</v>
      </c>
      <c r="D9" s="72">
        <v>48.57</v>
      </c>
      <c r="E9" s="31">
        <v>438</v>
      </c>
      <c r="F9" s="72">
        <v>69.91</v>
      </c>
      <c r="G9" s="31">
        <v>571</v>
      </c>
      <c r="H9" s="111">
        <v>48.8</v>
      </c>
      <c r="I9" s="31">
        <v>310</v>
      </c>
      <c r="J9" s="111">
        <v>164.9</v>
      </c>
      <c r="K9" s="31">
        <v>1218</v>
      </c>
      <c r="L9" s="111">
        <v>96.58</v>
      </c>
      <c r="M9" s="31">
        <v>638</v>
      </c>
      <c r="N9" s="116">
        <v>120.39</v>
      </c>
      <c r="O9" s="91">
        <v>814</v>
      </c>
      <c r="P9" s="116">
        <v>63.08</v>
      </c>
      <c r="Q9" s="91">
        <v>386</v>
      </c>
      <c r="R9" s="116">
        <v>122.48</v>
      </c>
      <c r="S9" s="91">
        <v>713</v>
      </c>
      <c r="T9" s="116"/>
      <c r="U9" s="91"/>
    </row>
    <row r="10" spans="1:21" ht="15">
      <c r="A10" s="2" t="s">
        <v>47</v>
      </c>
      <c r="B10" s="30">
        <v>25.93</v>
      </c>
      <c r="C10" s="42">
        <v>192</v>
      </c>
      <c r="D10" s="72">
        <v>20.69</v>
      </c>
      <c r="E10" s="31">
        <v>135</v>
      </c>
      <c r="F10" s="72">
        <v>37.34</v>
      </c>
      <c r="G10" s="31">
        <v>263</v>
      </c>
      <c r="H10" s="111">
        <v>52.51</v>
      </c>
      <c r="I10" s="31">
        <v>340</v>
      </c>
      <c r="J10" s="111">
        <v>80.93</v>
      </c>
      <c r="K10" s="31">
        <v>555</v>
      </c>
      <c r="L10" s="111">
        <v>38.94</v>
      </c>
      <c r="M10" s="31">
        <v>208</v>
      </c>
      <c r="N10" s="116">
        <v>19.79</v>
      </c>
      <c r="O10" s="91">
        <v>65</v>
      </c>
      <c r="P10" s="116">
        <v>19.28</v>
      </c>
      <c r="Q10" s="91">
        <v>61</v>
      </c>
      <c r="R10" s="116">
        <v>33.44</v>
      </c>
      <c r="S10" s="91">
        <v>135</v>
      </c>
      <c r="T10" s="116"/>
      <c r="U10" s="91"/>
    </row>
    <row r="11" spans="1:21" ht="15">
      <c r="A11" s="2" t="s">
        <v>48</v>
      </c>
      <c r="B11" s="30">
        <v>21.07</v>
      </c>
      <c r="C11" s="42">
        <v>146</v>
      </c>
      <c r="D11" s="72">
        <v>23.54</v>
      </c>
      <c r="E11" s="31">
        <v>166</v>
      </c>
      <c r="F11" s="72">
        <v>19.77</v>
      </c>
      <c r="G11" s="31">
        <v>97</v>
      </c>
      <c r="H11" s="111">
        <v>16.48</v>
      </c>
      <c r="I11" s="31">
        <v>49</v>
      </c>
      <c r="J11" s="111">
        <v>24.84</v>
      </c>
      <c r="K11" s="31">
        <v>112</v>
      </c>
      <c r="L11" s="111">
        <v>33.98</v>
      </c>
      <c r="M11" s="31">
        <v>171</v>
      </c>
      <c r="N11" s="116">
        <v>17.78</v>
      </c>
      <c r="O11" s="91">
        <v>50</v>
      </c>
      <c r="P11" s="116">
        <v>20.9</v>
      </c>
      <c r="Q11" s="91">
        <v>73</v>
      </c>
      <c r="R11" s="116">
        <v>42.22</v>
      </c>
      <c r="S11" s="91">
        <v>192</v>
      </c>
      <c r="T11" s="116"/>
      <c r="U11" s="91"/>
    </row>
    <row r="12" spans="1:21" ht="15">
      <c r="A12" s="2" t="s">
        <v>49</v>
      </c>
      <c r="B12" s="30">
        <v>18.02</v>
      </c>
      <c r="C12" s="42">
        <v>106</v>
      </c>
      <c r="D12" s="72">
        <v>17.47</v>
      </c>
      <c r="E12" s="31">
        <v>100</v>
      </c>
      <c r="F12" s="72">
        <v>32.59</v>
      </c>
      <c r="G12" s="31">
        <v>224</v>
      </c>
      <c r="H12" s="111">
        <v>33.69</v>
      </c>
      <c r="I12" s="31">
        <v>188</v>
      </c>
      <c r="J12" s="111">
        <v>41.43</v>
      </c>
      <c r="K12" s="31">
        <v>243</v>
      </c>
      <c r="L12" s="111">
        <v>84.01</v>
      </c>
      <c r="M12" s="31">
        <v>590</v>
      </c>
      <c r="N12" s="116">
        <v>20.87</v>
      </c>
      <c r="O12" s="91">
        <v>73</v>
      </c>
      <c r="P12" s="116">
        <v>42.19</v>
      </c>
      <c r="Q12" s="91">
        <v>231</v>
      </c>
      <c r="R12" s="116">
        <v>26.52</v>
      </c>
      <c r="S12" s="91">
        <v>90</v>
      </c>
      <c r="T12" s="116"/>
      <c r="U12" s="91"/>
    </row>
    <row r="13" spans="1:21" ht="15">
      <c r="A13" s="2" t="s">
        <v>50</v>
      </c>
      <c r="B13" s="30">
        <v>22.53</v>
      </c>
      <c r="C13" s="42">
        <v>155</v>
      </c>
      <c r="D13" s="72">
        <v>21.15</v>
      </c>
      <c r="E13" s="31">
        <v>140</v>
      </c>
      <c r="F13" s="72">
        <v>58.24</v>
      </c>
      <c r="G13" s="31">
        <v>471</v>
      </c>
      <c r="H13" s="111">
        <v>24.03</v>
      </c>
      <c r="I13" s="31">
        <v>110</v>
      </c>
      <c r="J13" s="111">
        <v>32.44</v>
      </c>
      <c r="K13" s="31">
        <v>172</v>
      </c>
      <c r="L13" s="111">
        <v>38.81</v>
      </c>
      <c r="M13" s="31">
        <v>207</v>
      </c>
      <c r="N13" s="116">
        <v>39.8</v>
      </c>
      <c r="O13" s="91">
        <v>214</v>
      </c>
      <c r="P13" s="116">
        <v>54.19</v>
      </c>
      <c r="Q13" s="91">
        <v>320</v>
      </c>
      <c r="R13" s="116">
        <v>31.09</v>
      </c>
      <c r="S13" s="91">
        <v>119</v>
      </c>
      <c r="T13" s="116"/>
      <c r="U13" s="91"/>
    </row>
    <row r="14" spans="1:21" ht="15">
      <c r="A14" s="2" t="s">
        <v>51</v>
      </c>
      <c r="B14" s="30">
        <v>37.71</v>
      </c>
      <c r="C14" s="42">
        <v>320</v>
      </c>
      <c r="D14" s="72">
        <v>50.87</v>
      </c>
      <c r="E14" s="31">
        <v>463</v>
      </c>
      <c r="F14" s="72">
        <v>59.34</v>
      </c>
      <c r="G14" s="31">
        <v>436</v>
      </c>
      <c r="H14" s="111">
        <v>85.49</v>
      </c>
      <c r="I14" s="31">
        <v>595</v>
      </c>
      <c r="J14" s="111">
        <v>127.58</v>
      </c>
      <c r="K14" s="31">
        <v>858</v>
      </c>
      <c r="L14" s="111">
        <v>86.02</v>
      </c>
      <c r="M14" s="31">
        <v>558</v>
      </c>
      <c r="N14" s="116">
        <v>89.9</v>
      </c>
      <c r="O14" s="91">
        <v>587</v>
      </c>
      <c r="P14" s="116">
        <v>85.45</v>
      </c>
      <c r="Q14" s="91">
        <v>552</v>
      </c>
      <c r="R14" s="116">
        <v>51.86</v>
      </c>
      <c r="S14" s="91">
        <v>253</v>
      </c>
      <c r="T14" s="116"/>
      <c r="U14" s="91"/>
    </row>
    <row r="15" spans="1:21" ht="15">
      <c r="A15" s="2" t="s">
        <v>52</v>
      </c>
      <c r="B15" s="30">
        <v>33.75</v>
      </c>
      <c r="C15" s="42">
        <v>277</v>
      </c>
      <c r="D15" s="72">
        <v>46.45</v>
      </c>
      <c r="E15" s="31">
        <v>415</v>
      </c>
      <c r="F15" s="72">
        <v>55.63</v>
      </c>
      <c r="G15" s="31">
        <v>0</v>
      </c>
      <c r="H15" s="111">
        <v>106.88</v>
      </c>
      <c r="I15" s="31">
        <v>765</v>
      </c>
      <c r="J15" s="111">
        <v>75.16</v>
      </c>
      <c r="K15" s="31">
        <v>471</v>
      </c>
      <c r="L15" s="111"/>
      <c r="M15" s="31"/>
      <c r="N15" s="116">
        <v>110.58</v>
      </c>
      <c r="O15" s="91">
        <v>741</v>
      </c>
      <c r="P15" s="116">
        <v>106.24</v>
      </c>
      <c r="Q15" s="91">
        <v>719</v>
      </c>
      <c r="R15" s="116">
        <v>73.72</v>
      </c>
      <c r="S15" s="91">
        <v>404</v>
      </c>
      <c r="T15" s="116"/>
      <c r="U15" s="91"/>
    </row>
    <row r="16" spans="1:21" ht="15.75" thickBot="1">
      <c r="A16" s="2" t="s">
        <v>53</v>
      </c>
      <c r="B16" s="30">
        <v>54.42</v>
      </c>
      <c r="C16" s="42">
        <v>333</v>
      </c>
      <c r="D16" s="72">
        <v>68.7</v>
      </c>
      <c r="E16" s="31">
        <v>436</v>
      </c>
      <c r="F16" s="72">
        <v>61.91</v>
      </c>
      <c r="G16" s="31">
        <v>416</v>
      </c>
      <c r="H16" s="111">
        <v>161.01</v>
      </c>
      <c r="I16" s="31">
        <v>1195</v>
      </c>
      <c r="J16" s="111">
        <v>83.84</v>
      </c>
      <c r="K16" s="31">
        <v>535</v>
      </c>
      <c r="L16" s="111">
        <v>107.1</v>
      </c>
      <c r="M16" s="31">
        <v>715</v>
      </c>
      <c r="N16" s="116">
        <v>114.75</v>
      </c>
      <c r="O16" s="91">
        <v>772</v>
      </c>
      <c r="P16" s="116">
        <v>102.59</v>
      </c>
      <c r="Q16" s="91">
        <v>616</v>
      </c>
      <c r="R16" s="116">
        <v>55.25</v>
      </c>
      <c r="S16" s="91">
        <v>313</v>
      </c>
      <c r="T16" s="116"/>
      <c r="U16" s="91"/>
    </row>
    <row r="17" spans="1:21" s="18" customFormat="1" ht="15.75" thickBot="1">
      <c r="A17" s="17" t="s">
        <v>54</v>
      </c>
      <c r="B17" s="63">
        <f aca="true" t="shared" si="0" ref="B17:G17">SUM(B5:B16)</f>
        <v>449.62</v>
      </c>
      <c r="C17" s="64">
        <f t="shared" si="0"/>
        <v>3033</v>
      </c>
      <c r="D17" s="75">
        <f t="shared" si="0"/>
        <v>492.54999999999995</v>
      </c>
      <c r="E17" s="127">
        <f t="shared" si="0"/>
        <v>3462</v>
      </c>
      <c r="F17" s="75">
        <f t="shared" si="0"/>
        <v>626.94</v>
      </c>
      <c r="G17" s="127">
        <f t="shared" si="0"/>
        <v>3732</v>
      </c>
      <c r="H17" s="75">
        <f aca="true" t="shared" si="1" ref="H17:M17">SUM(H5:H16)</f>
        <v>758.84</v>
      </c>
      <c r="I17" s="126">
        <f t="shared" si="1"/>
        <v>4698.92</v>
      </c>
      <c r="J17" s="75">
        <f t="shared" si="1"/>
        <v>1006.3100000000001</v>
      </c>
      <c r="K17" s="126">
        <f t="shared" si="1"/>
        <v>6797</v>
      </c>
      <c r="L17" s="46">
        <f t="shared" si="1"/>
        <v>788.93</v>
      </c>
      <c r="M17" s="46">
        <f t="shared" si="1"/>
        <v>4987</v>
      </c>
      <c r="N17" s="193">
        <f aca="true" t="shared" si="2" ref="N17:S17">SUM(N5:N16)</f>
        <v>914.42</v>
      </c>
      <c r="O17" s="120">
        <f t="shared" si="2"/>
        <v>5820</v>
      </c>
      <c r="P17" s="193">
        <f t="shared" si="2"/>
        <v>745.22</v>
      </c>
      <c r="Q17" s="120">
        <f t="shared" si="2"/>
        <v>4495</v>
      </c>
      <c r="R17" s="193">
        <f t="shared" si="2"/>
        <v>879.8700000000001</v>
      </c>
      <c r="S17" s="120">
        <f t="shared" si="2"/>
        <v>4769</v>
      </c>
      <c r="T17" s="193">
        <f>SUM(T5:T16)</f>
        <v>218.14999999999998</v>
      </c>
      <c r="U17" s="120">
        <f>SUM(U5:U16)</f>
        <v>1192</v>
      </c>
    </row>
    <row r="44" spans="1:4" ht="15">
      <c r="A44" s="274" t="s">
        <v>98</v>
      </c>
      <c r="B44" s="276" t="s">
        <v>104</v>
      </c>
      <c r="C44" s="277"/>
      <c r="D44" s="277"/>
    </row>
    <row r="45" spans="2:5" ht="15">
      <c r="B45" s="271" t="s">
        <v>99</v>
      </c>
      <c r="C45" s="272" t="s">
        <v>100</v>
      </c>
      <c r="D45" s="272" t="s">
        <v>101</v>
      </c>
      <c r="E45" s="272" t="s">
        <v>102</v>
      </c>
    </row>
    <row r="46" spans="1:5" ht="15">
      <c r="A46" s="3" t="s">
        <v>117</v>
      </c>
      <c r="B46" s="270">
        <v>36.5</v>
      </c>
      <c r="C46">
        <v>27</v>
      </c>
      <c r="D46">
        <v>2</v>
      </c>
      <c r="E46" s="270">
        <f>B46*C46*D46</f>
        <v>1971</v>
      </c>
    </row>
    <row r="47" spans="1:5" ht="15">
      <c r="A47" s="275" t="s">
        <v>103</v>
      </c>
      <c r="B47" s="7"/>
      <c r="E47" s="273">
        <f>SUM(E46:E46)</f>
        <v>1971</v>
      </c>
    </row>
  </sheetData>
  <mergeCells count="1">
    <mergeCell ref="B44:D44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U46"/>
  <sheetViews>
    <sheetView zoomScale="75" zoomScaleNormal="75" workbookViewId="0" topLeftCell="A1">
      <pane xSplit="1" topLeftCell="B1" activePane="topRight" state="frozen"/>
      <selection pane="topLeft" activeCell="A1" sqref="A1"/>
      <selection pane="topRight" activeCell="E46" sqref="E46"/>
    </sheetView>
  </sheetViews>
  <sheetFormatPr defaultColWidth="11.5546875" defaultRowHeight="15"/>
  <cols>
    <col min="1" max="1" width="13.6640625" style="3" customWidth="1"/>
    <col min="2" max="2" width="8.6640625" style="9" bestFit="1" customWidth="1"/>
    <col min="3" max="3" width="7.3359375" style="0" bestFit="1" customWidth="1"/>
    <col min="4" max="4" width="8.6640625" style="0" bestFit="1" customWidth="1"/>
    <col min="5" max="5" width="7.3359375" style="0" bestFit="1" customWidth="1"/>
    <col min="6" max="6" width="8.6640625" style="0" bestFit="1" customWidth="1"/>
    <col min="7" max="7" width="7.3359375" style="0" bestFit="1" customWidth="1"/>
    <col min="8" max="8" width="8.6640625" style="0" bestFit="1" customWidth="1"/>
    <col min="9" max="9" width="5.10546875" style="0" bestFit="1" customWidth="1"/>
    <col min="10" max="10" width="9.88671875" style="138" bestFit="1" customWidth="1"/>
    <col min="11" max="11" width="5.10546875" style="0" bestFit="1" customWidth="1"/>
    <col min="12" max="12" width="8.6640625" style="0" bestFit="1" customWidth="1"/>
    <col min="13" max="13" width="5.10546875" style="0" bestFit="1" customWidth="1"/>
    <col min="14" max="14" width="8.6640625" style="0" bestFit="1" customWidth="1"/>
    <col min="15" max="15" width="5.5546875" style="0" bestFit="1" customWidth="1"/>
    <col min="16" max="16384" width="8.6640625" style="0" customWidth="1"/>
  </cols>
  <sheetData>
    <row r="1" spans="1:20" s="12" customFormat="1" ht="15">
      <c r="A1" s="85" t="s">
        <v>72</v>
      </c>
      <c r="B1" s="12">
        <v>1998</v>
      </c>
      <c r="D1" s="12">
        <v>1999</v>
      </c>
      <c r="F1" s="12">
        <v>2000</v>
      </c>
      <c r="H1" s="12">
        <v>2001</v>
      </c>
      <c r="J1" s="139">
        <v>2002</v>
      </c>
      <c r="L1" s="12">
        <v>2003</v>
      </c>
      <c r="N1" s="12">
        <v>2004</v>
      </c>
      <c r="P1" s="12">
        <v>2005</v>
      </c>
      <c r="R1" s="12">
        <v>2006</v>
      </c>
      <c r="T1" s="12">
        <v>2007</v>
      </c>
    </row>
    <row r="2" spans="1:20" s="5" customFormat="1" ht="15">
      <c r="A2" s="12"/>
      <c r="B2" s="12"/>
      <c r="D2" s="8" t="s">
        <v>38</v>
      </c>
      <c r="F2" s="8" t="s">
        <v>38</v>
      </c>
      <c r="H2" s="5" t="s">
        <v>38</v>
      </c>
      <c r="J2" s="133" t="s">
        <v>38</v>
      </c>
      <c r="L2" s="8" t="s">
        <v>38</v>
      </c>
      <c r="N2" s="8" t="s">
        <v>38</v>
      </c>
      <c r="P2" s="8" t="s">
        <v>38</v>
      </c>
      <c r="R2" s="8" t="s">
        <v>38</v>
      </c>
      <c r="T2" s="8" t="s">
        <v>38</v>
      </c>
    </row>
    <row r="3" spans="1:21" s="5" customFormat="1" ht="15">
      <c r="A3" s="4" t="s">
        <v>55</v>
      </c>
      <c r="B3" s="8" t="s">
        <v>41</v>
      </c>
      <c r="C3" s="5" t="s">
        <v>40</v>
      </c>
      <c r="D3" s="8" t="s">
        <v>41</v>
      </c>
      <c r="E3" s="5" t="s">
        <v>40</v>
      </c>
      <c r="F3" s="8" t="s">
        <v>41</v>
      </c>
      <c r="G3" s="5" t="s">
        <v>40</v>
      </c>
      <c r="H3" s="5" t="s">
        <v>41</v>
      </c>
      <c r="I3" s="5" t="s">
        <v>40</v>
      </c>
      <c r="J3" s="133" t="s">
        <v>41</v>
      </c>
      <c r="K3" s="5" t="s">
        <v>40</v>
      </c>
      <c r="L3" s="8" t="s">
        <v>41</v>
      </c>
      <c r="M3" s="5" t="s">
        <v>40</v>
      </c>
      <c r="N3" s="8" t="s">
        <v>41</v>
      </c>
      <c r="O3" s="5" t="s">
        <v>40</v>
      </c>
      <c r="P3" s="8" t="s">
        <v>41</v>
      </c>
      <c r="Q3" s="5" t="s">
        <v>40</v>
      </c>
      <c r="R3" s="8" t="s">
        <v>41</v>
      </c>
      <c r="S3" s="5" t="s">
        <v>40</v>
      </c>
      <c r="T3" s="8" t="s">
        <v>41</v>
      </c>
      <c r="U3" s="5" t="s">
        <v>40</v>
      </c>
    </row>
    <row r="4" spans="1:10" s="5" customFormat="1" ht="15.75" thickBot="1">
      <c r="A4" s="4"/>
      <c r="B4" s="8"/>
      <c r="J4" s="133"/>
    </row>
    <row r="5" spans="1:21" ht="15">
      <c r="A5" s="2" t="s">
        <v>42</v>
      </c>
      <c r="B5" s="28">
        <v>26.29</v>
      </c>
      <c r="C5" s="29">
        <v>130</v>
      </c>
      <c r="D5" s="67">
        <v>26.29</v>
      </c>
      <c r="E5" s="29">
        <v>130</v>
      </c>
      <c r="F5" s="71">
        <v>30.45</v>
      </c>
      <c r="G5" s="29">
        <v>160</v>
      </c>
      <c r="H5" s="112">
        <v>32.7</v>
      </c>
      <c r="I5" s="108">
        <v>180</v>
      </c>
      <c r="J5" s="134">
        <v>21.91</v>
      </c>
      <c r="K5" s="108">
        <v>90</v>
      </c>
      <c r="L5" s="114">
        <v>19.52</v>
      </c>
      <c r="M5" s="29">
        <v>60</v>
      </c>
      <c r="N5" s="115">
        <v>23.15</v>
      </c>
      <c r="O5" s="118">
        <v>90</v>
      </c>
      <c r="P5" s="115">
        <v>25.84</v>
      </c>
      <c r="Q5" s="118">
        <v>110</v>
      </c>
      <c r="R5" s="115">
        <v>32.62</v>
      </c>
      <c r="S5" s="118">
        <v>130</v>
      </c>
      <c r="T5" s="115">
        <v>24.79</v>
      </c>
      <c r="U5" s="118">
        <v>90</v>
      </c>
    </row>
    <row r="6" spans="1:21" ht="15">
      <c r="A6" s="2" t="s">
        <v>43</v>
      </c>
      <c r="B6" s="30">
        <v>26.29</v>
      </c>
      <c r="C6" s="31">
        <v>130</v>
      </c>
      <c r="D6" s="68">
        <v>22.13</v>
      </c>
      <c r="E6" s="31">
        <v>100</v>
      </c>
      <c r="F6" s="72">
        <v>33.421</v>
      </c>
      <c r="G6" s="31">
        <v>150</v>
      </c>
      <c r="H6" s="113">
        <v>32.7</v>
      </c>
      <c r="I6" s="110">
        <v>180</v>
      </c>
      <c r="J6" s="135">
        <v>25.69</v>
      </c>
      <c r="K6" s="110">
        <v>120</v>
      </c>
      <c r="L6" s="111">
        <v>24.64</v>
      </c>
      <c r="M6" s="31">
        <v>100</v>
      </c>
      <c r="N6" s="116">
        <v>29.86</v>
      </c>
      <c r="O6" s="91">
        <v>140</v>
      </c>
      <c r="P6" s="116">
        <v>28.58</v>
      </c>
      <c r="Q6" s="91">
        <v>130</v>
      </c>
      <c r="R6" s="116">
        <v>29.59</v>
      </c>
      <c r="S6" s="91">
        <v>110</v>
      </c>
      <c r="T6" s="116">
        <v>28.85</v>
      </c>
      <c r="U6" s="91">
        <v>100</v>
      </c>
    </row>
    <row r="7" spans="1:21" ht="15">
      <c r="A7" s="2" t="s">
        <v>44</v>
      </c>
      <c r="B7" s="30">
        <v>31.83</v>
      </c>
      <c r="C7" s="31">
        <v>170</v>
      </c>
      <c r="D7" s="68">
        <v>26.29</v>
      </c>
      <c r="E7" s="31">
        <v>130</v>
      </c>
      <c r="F7" s="72">
        <v>36.59</v>
      </c>
      <c r="G7" s="31">
        <v>3620</v>
      </c>
      <c r="H7" s="113">
        <v>28.98</v>
      </c>
      <c r="I7" s="110">
        <v>150</v>
      </c>
      <c r="J7" s="135">
        <v>27.12</v>
      </c>
      <c r="K7" s="110">
        <v>130</v>
      </c>
      <c r="L7" s="111">
        <v>31.39</v>
      </c>
      <c r="M7" s="31">
        <v>150</v>
      </c>
      <c r="N7" s="116">
        <v>27.18</v>
      </c>
      <c r="O7" s="91">
        <v>120</v>
      </c>
      <c r="P7" s="116">
        <v>25.89</v>
      </c>
      <c r="Q7" s="91">
        <v>110</v>
      </c>
      <c r="R7" s="116">
        <v>28.05</v>
      </c>
      <c r="S7" s="91">
        <v>100</v>
      </c>
      <c r="T7" s="116">
        <v>30.35</v>
      </c>
      <c r="U7" s="91">
        <v>110</v>
      </c>
    </row>
    <row r="8" spans="1:21" ht="15">
      <c r="A8" s="2" t="s">
        <v>56</v>
      </c>
      <c r="B8" s="30">
        <v>26.29</v>
      </c>
      <c r="C8" s="31">
        <v>130</v>
      </c>
      <c r="D8" s="68">
        <v>26.29</v>
      </c>
      <c r="E8" s="31">
        <v>130</v>
      </c>
      <c r="F8" s="72">
        <v>33.42</v>
      </c>
      <c r="G8" s="31">
        <v>150</v>
      </c>
      <c r="H8" s="111">
        <v>24.03</v>
      </c>
      <c r="I8" s="31">
        <v>110</v>
      </c>
      <c r="J8" s="136">
        <v>22.04</v>
      </c>
      <c r="K8" s="31">
        <v>90</v>
      </c>
      <c r="L8" s="111">
        <v>24.69</v>
      </c>
      <c r="M8" s="31">
        <v>110</v>
      </c>
      <c r="N8" s="116">
        <v>21.8</v>
      </c>
      <c r="O8" s="91">
        <v>80</v>
      </c>
      <c r="P8" s="116">
        <v>25.89</v>
      </c>
      <c r="Q8" s="91">
        <v>110</v>
      </c>
      <c r="R8" s="116">
        <v>24.97</v>
      </c>
      <c r="S8" s="91">
        <v>80</v>
      </c>
      <c r="T8" s="116"/>
      <c r="U8" s="91"/>
    </row>
    <row r="9" spans="1:21" ht="15">
      <c r="A9" s="2" t="s">
        <v>46</v>
      </c>
      <c r="B9" s="30">
        <v>21.15</v>
      </c>
      <c r="C9" s="31">
        <v>140</v>
      </c>
      <c r="D9" s="68">
        <v>22.07</v>
      </c>
      <c r="E9" s="31">
        <v>150</v>
      </c>
      <c r="F9" s="72">
        <v>24.32</v>
      </c>
      <c r="G9" s="31">
        <v>140</v>
      </c>
      <c r="H9" s="111">
        <v>20.65</v>
      </c>
      <c r="I9" s="31">
        <v>80</v>
      </c>
      <c r="J9" s="136">
        <v>22.04</v>
      </c>
      <c r="K9" s="31">
        <v>90</v>
      </c>
      <c r="L9" s="111">
        <v>23.13</v>
      </c>
      <c r="M9" s="31">
        <v>90</v>
      </c>
      <c r="N9" s="116">
        <v>25.84</v>
      </c>
      <c r="O9" s="91">
        <v>110</v>
      </c>
      <c r="P9" s="116">
        <v>32.62</v>
      </c>
      <c r="Q9" s="91">
        <v>160</v>
      </c>
      <c r="R9" s="116">
        <v>26.52</v>
      </c>
      <c r="S9" s="91">
        <v>90</v>
      </c>
      <c r="T9" s="116"/>
      <c r="U9" s="91"/>
    </row>
    <row r="10" spans="1:21" ht="15">
      <c r="A10" s="2" t="s">
        <v>47</v>
      </c>
      <c r="B10" s="30">
        <v>12.87</v>
      </c>
      <c r="C10" s="31">
        <v>50</v>
      </c>
      <c r="D10" s="68">
        <v>16.55</v>
      </c>
      <c r="E10" s="31">
        <v>90</v>
      </c>
      <c r="F10" s="72">
        <v>23.26</v>
      </c>
      <c r="G10" s="31">
        <v>130</v>
      </c>
      <c r="H10" s="111">
        <v>20.31</v>
      </c>
      <c r="I10" s="31">
        <v>80</v>
      </c>
      <c r="J10" s="136">
        <v>24.58</v>
      </c>
      <c r="K10" s="31">
        <v>110</v>
      </c>
      <c r="L10" s="111">
        <v>24.46</v>
      </c>
      <c r="M10" s="31">
        <v>100</v>
      </c>
      <c r="N10" s="116">
        <v>21.8</v>
      </c>
      <c r="O10" s="91">
        <v>80</v>
      </c>
      <c r="P10" s="116">
        <v>27.23</v>
      </c>
      <c r="Q10" s="91">
        <v>120</v>
      </c>
      <c r="R10" s="116">
        <v>26.52</v>
      </c>
      <c r="S10" s="91">
        <v>90</v>
      </c>
      <c r="T10" s="116"/>
      <c r="U10" s="91"/>
    </row>
    <row r="11" spans="1:21" ht="15">
      <c r="A11" s="2" t="s">
        <v>48</v>
      </c>
      <c r="B11" s="30">
        <v>11.95</v>
      </c>
      <c r="C11" s="31">
        <v>40</v>
      </c>
      <c r="D11" s="68">
        <v>13.79</v>
      </c>
      <c r="E11" s="31">
        <v>60</v>
      </c>
      <c r="F11" s="72">
        <v>16.91</v>
      </c>
      <c r="G11" s="31">
        <v>70</v>
      </c>
      <c r="H11" s="111">
        <v>19.08</v>
      </c>
      <c r="I11" s="31">
        <v>70</v>
      </c>
      <c r="J11" s="136">
        <v>23.45</v>
      </c>
      <c r="K11" s="31">
        <v>98</v>
      </c>
      <c r="L11" s="111">
        <v>27.14</v>
      </c>
      <c r="M11" s="31">
        <v>120</v>
      </c>
      <c r="N11" s="116">
        <v>19.12</v>
      </c>
      <c r="O11" s="91">
        <v>60</v>
      </c>
      <c r="P11" s="116">
        <v>25.89</v>
      </c>
      <c r="Q11" s="91">
        <v>110</v>
      </c>
      <c r="R11" s="116">
        <v>21.89</v>
      </c>
      <c r="S11" s="91">
        <v>60</v>
      </c>
      <c r="T11" s="116"/>
      <c r="U11" s="91"/>
    </row>
    <row r="12" spans="1:21" ht="15">
      <c r="A12" s="2" t="s">
        <v>49</v>
      </c>
      <c r="B12" s="30">
        <v>13.79</v>
      </c>
      <c r="C12" s="31">
        <v>60</v>
      </c>
      <c r="D12" s="68">
        <v>16.55</v>
      </c>
      <c r="E12" s="31">
        <v>90</v>
      </c>
      <c r="F12" s="72">
        <v>20.08</v>
      </c>
      <c r="G12" s="31">
        <v>100</v>
      </c>
      <c r="H12" s="111">
        <v>21.55</v>
      </c>
      <c r="I12" s="31">
        <v>90</v>
      </c>
      <c r="J12" s="136">
        <v>23.31</v>
      </c>
      <c r="K12" s="31">
        <v>100</v>
      </c>
      <c r="L12" s="111">
        <v>28.49</v>
      </c>
      <c r="M12" s="31">
        <v>130</v>
      </c>
      <c r="N12" s="116">
        <v>29.86</v>
      </c>
      <c r="O12" s="91">
        <v>140</v>
      </c>
      <c r="P12" s="116">
        <v>36.67</v>
      </c>
      <c r="Q12" s="91">
        <v>190</v>
      </c>
      <c r="R12" s="116">
        <v>24.97</v>
      </c>
      <c r="S12" s="91">
        <v>80</v>
      </c>
      <c r="T12" s="116"/>
      <c r="U12" s="91"/>
    </row>
    <row r="13" spans="1:21" ht="15">
      <c r="A13" s="2" t="s">
        <v>50</v>
      </c>
      <c r="B13" s="30">
        <v>17.47</v>
      </c>
      <c r="C13" s="31">
        <v>100</v>
      </c>
      <c r="D13" s="68">
        <v>22.07</v>
      </c>
      <c r="E13" s="31">
        <v>150</v>
      </c>
      <c r="F13" s="72">
        <v>26.98</v>
      </c>
      <c r="G13" s="31">
        <v>170</v>
      </c>
      <c r="H13" s="111">
        <v>41.36</v>
      </c>
      <c r="I13" s="31">
        <v>250</v>
      </c>
      <c r="J13" s="136">
        <v>35.98</v>
      </c>
      <c r="K13" s="31">
        <v>200</v>
      </c>
      <c r="L13" s="111">
        <v>41.8</v>
      </c>
      <c r="M13" s="31">
        <v>230</v>
      </c>
      <c r="N13" s="116">
        <v>32.55</v>
      </c>
      <c r="O13" s="91">
        <v>160</v>
      </c>
      <c r="P13" s="116">
        <v>36.67</v>
      </c>
      <c r="Q13" s="91">
        <v>190</v>
      </c>
      <c r="R13" s="116">
        <v>39</v>
      </c>
      <c r="S13" s="91">
        <v>170</v>
      </c>
      <c r="T13" s="116"/>
      <c r="U13" s="91"/>
    </row>
    <row r="14" spans="1:21" ht="15">
      <c r="A14" s="2" t="s">
        <v>51</v>
      </c>
      <c r="B14" s="30">
        <v>16.55</v>
      </c>
      <c r="C14" s="31">
        <v>90</v>
      </c>
      <c r="D14" s="68">
        <v>21.15</v>
      </c>
      <c r="E14" s="31">
        <v>140</v>
      </c>
      <c r="F14" s="72">
        <v>24.91</v>
      </c>
      <c r="G14" s="31">
        <v>150</v>
      </c>
      <c r="H14" s="111">
        <v>28.2</v>
      </c>
      <c r="I14" s="31">
        <v>140</v>
      </c>
      <c r="J14" s="136">
        <v>29</v>
      </c>
      <c r="K14" s="31">
        <v>130</v>
      </c>
      <c r="L14" s="111">
        <v>27.14</v>
      </c>
      <c r="M14" s="31">
        <v>120</v>
      </c>
      <c r="N14" s="116">
        <v>27.18</v>
      </c>
      <c r="O14" s="91">
        <v>120</v>
      </c>
      <c r="P14" s="116">
        <v>33.98</v>
      </c>
      <c r="Q14" s="91">
        <v>170</v>
      </c>
      <c r="R14" s="116">
        <v>28.14</v>
      </c>
      <c r="S14" s="91">
        <v>100</v>
      </c>
      <c r="T14" s="116"/>
      <c r="U14" s="91"/>
    </row>
    <row r="15" spans="1:21" ht="15">
      <c r="A15" s="2" t="s">
        <v>52</v>
      </c>
      <c r="B15" s="30">
        <v>16.55</v>
      </c>
      <c r="C15" s="31">
        <v>90</v>
      </c>
      <c r="D15" s="68">
        <v>21.15</v>
      </c>
      <c r="E15" s="31">
        <v>140</v>
      </c>
      <c r="F15" s="72">
        <v>22.83</v>
      </c>
      <c r="G15" s="31">
        <v>130</v>
      </c>
      <c r="H15" s="111">
        <v>24.43</v>
      </c>
      <c r="I15" s="31">
        <v>110</v>
      </c>
      <c r="J15" s="136">
        <v>24.93</v>
      </c>
      <c r="K15" s="31">
        <v>100</v>
      </c>
      <c r="L15" s="111">
        <v>25.84</v>
      </c>
      <c r="M15" s="31">
        <v>110</v>
      </c>
      <c r="N15" s="116">
        <v>24.49</v>
      </c>
      <c r="O15" s="91">
        <v>100</v>
      </c>
      <c r="P15" s="116">
        <v>30.9</v>
      </c>
      <c r="Q15" s="91">
        <v>160</v>
      </c>
      <c r="R15" s="116">
        <v>25.06</v>
      </c>
      <c r="S15" s="91">
        <v>90</v>
      </c>
      <c r="T15" s="116"/>
      <c r="U15" s="91"/>
    </row>
    <row r="16" spans="1:21" ht="15.75" thickBot="1">
      <c r="A16" s="2" t="s">
        <v>53</v>
      </c>
      <c r="B16" s="30">
        <v>20.74</v>
      </c>
      <c r="C16" s="31">
        <v>90</v>
      </c>
      <c r="D16" s="68">
        <v>33.22</v>
      </c>
      <c r="E16" s="31">
        <v>180</v>
      </c>
      <c r="F16" s="72">
        <v>28.98</v>
      </c>
      <c r="G16" s="31">
        <v>150</v>
      </c>
      <c r="H16" s="111">
        <v>23.17</v>
      </c>
      <c r="I16" s="31">
        <v>100</v>
      </c>
      <c r="J16" s="136">
        <v>26.29</v>
      </c>
      <c r="K16" s="31">
        <v>110</v>
      </c>
      <c r="L16" s="111">
        <v>27.18</v>
      </c>
      <c r="M16" s="31">
        <v>120</v>
      </c>
      <c r="N16" s="116">
        <v>28.53</v>
      </c>
      <c r="O16" s="91">
        <v>130</v>
      </c>
      <c r="P16" s="116">
        <v>34.13</v>
      </c>
      <c r="Q16" s="91">
        <v>150</v>
      </c>
      <c r="R16" s="116">
        <v>21.35</v>
      </c>
      <c r="S16" s="91">
        <v>80</v>
      </c>
      <c r="T16" s="116"/>
      <c r="U16" s="91"/>
    </row>
    <row r="17" spans="1:21" s="1" customFormat="1" ht="18" customHeight="1" thickBot="1">
      <c r="A17" s="2" t="s">
        <v>54</v>
      </c>
      <c r="B17" s="44">
        <f aca="true" t="shared" si="0" ref="B17:G17">SUM(B5:B16)</f>
        <v>241.77</v>
      </c>
      <c r="C17" s="44">
        <f t="shared" si="0"/>
        <v>1220</v>
      </c>
      <c r="D17" s="44">
        <f t="shared" si="0"/>
        <v>267.55</v>
      </c>
      <c r="E17" s="44">
        <f t="shared" si="0"/>
        <v>1490</v>
      </c>
      <c r="F17" s="44">
        <f t="shared" si="0"/>
        <v>322.15099999999995</v>
      </c>
      <c r="G17" s="99">
        <f t="shared" si="0"/>
        <v>5120</v>
      </c>
      <c r="H17" s="73">
        <f aca="true" t="shared" si="1" ref="H17:M17">SUM(H5:H16)</f>
        <v>317.16</v>
      </c>
      <c r="I17" s="46">
        <f t="shared" si="1"/>
        <v>1540</v>
      </c>
      <c r="J17" s="137">
        <f t="shared" si="1"/>
        <v>306.34</v>
      </c>
      <c r="K17" s="46">
        <f t="shared" si="1"/>
        <v>1368</v>
      </c>
      <c r="L17" s="46">
        <f t="shared" si="1"/>
        <v>325.41999999999996</v>
      </c>
      <c r="M17" s="46">
        <f t="shared" si="1"/>
        <v>1440</v>
      </c>
      <c r="N17" s="193">
        <f aca="true" t="shared" si="2" ref="N17:S17">SUM(N5:N16)</f>
        <v>311.36</v>
      </c>
      <c r="O17" s="120">
        <f t="shared" si="2"/>
        <v>1330</v>
      </c>
      <c r="P17" s="193">
        <f t="shared" si="2"/>
        <v>364.29</v>
      </c>
      <c r="Q17" s="120">
        <f t="shared" si="2"/>
        <v>1710</v>
      </c>
      <c r="R17" s="193">
        <f t="shared" si="2"/>
        <v>328.68000000000006</v>
      </c>
      <c r="S17" s="120">
        <f t="shared" si="2"/>
        <v>1180</v>
      </c>
      <c r="T17" s="193">
        <f>SUM(T5:T16)</f>
        <v>83.99000000000001</v>
      </c>
      <c r="U17" s="120">
        <f>SUM(U5:U16)</f>
        <v>300</v>
      </c>
    </row>
    <row r="18" ht="15">
      <c r="N18" s="197"/>
    </row>
    <row r="40" spans="1:10" ht="15">
      <c r="A40" s="274" t="s">
        <v>98</v>
      </c>
      <c r="B40" s="276" t="s">
        <v>104</v>
      </c>
      <c r="C40" s="277"/>
      <c r="D40" s="277"/>
      <c r="J40"/>
    </row>
    <row r="41" spans="2:10" ht="15">
      <c r="B41" s="271" t="s">
        <v>99</v>
      </c>
      <c r="C41" s="272" t="s">
        <v>100</v>
      </c>
      <c r="D41" s="272" t="s">
        <v>101</v>
      </c>
      <c r="E41" s="272" t="s">
        <v>102</v>
      </c>
      <c r="J41"/>
    </row>
    <row r="42" spans="1:10" ht="15">
      <c r="A42" s="3" t="s">
        <v>1</v>
      </c>
      <c r="B42" s="270">
        <v>21</v>
      </c>
      <c r="C42">
        <v>20</v>
      </c>
      <c r="D42">
        <v>1</v>
      </c>
      <c r="E42" s="270">
        <f>B42*C42*D42</f>
        <v>420</v>
      </c>
      <c r="J42"/>
    </row>
    <row r="43" spans="2:10" ht="15">
      <c r="B43" s="270">
        <v>29</v>
      </c>
      <c r="C43">
        <v>12</v>
      </c>
      <c r="D43">
        <v>1</v>
      </c>
      <c r="E43" s="270">
        <f>B43*C43*D43</f>
        <v>348</v>
      </c>
      <c r="J43"/>
    </row>
    <row r="44" spans="2:10" ht="15">
      <c r="B44" s="270">
        <v>20.5</v>
      </c>
      <c r="C44">
        <v>3.5</v>
      </c>
      <c r="D44">
        <v>1</v>
      </c>
      <c r="E44" s="270">
        <f>B44*C44*D44</f>
        <v>71.75</v>
      </c>
      <c r="J44"/>
    </row>
    <row r="45" spans="1:10" ht="15">
      <c r="A45" s="275" t="s">
        <v>103</v>
      </c>
      <c r="B45" s="7"/>
      <c r="E45" s="273">
        <f>SUM(E42:E44)</f>
        <v>839.75</v>
      </c>
      <c r="J45"/>
    </row>
    <row r="46" spans="1:10" ht="15">
      <c r="A46"/>
      <c r="B46"/>
      <c r="J46"/>
    </row>
  </sheetData>
  <mergeCells count="1">
    <mergeCell ref="B40:D40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U36"/>
  <sheetViews>
    <sheetView zoomScale="75" zoomScaleNormal="75" workbookViewId="0" topLeftCell="A21">
      <pane xSplit="1" topLeftCell="Q1" activePane="topRight" state="frozen"/>
      <selection pane="topLeft" activeCell="A1" sqref="A1"/>
      <selection pane="topRight" activeCell="A32" sqref="A32:E36"/>
    </sheetView>
  </sheetViews>
  <sheetFormatPr defaultColWidth="11.5546875" defaultRowHeight="15"/>
  <cols>
    <col min="1" max="1" width="13.5546875" style="3" bestFit="1" customWidth="1"/>
    <col min="2" max="2" width="8.6640625" style="9" bestFit="1" customWidth="1"/>
    <col min="3" max="3" width="3.99609375" style="9" bestFit="1" customWidth="1"/>
    <col min="4" max="4" width="8.6640625" style="9" customWidth="1"/>
    <col min="5" max="5" width="6.3359375" style="0" bestFit="1" customWidth="1"/>
    <col min="6" max="6" width="8.6640625" style="9" bestFit="1" customWidth="1"/>
    <col min="7" max="7" width="6.3359375" style="0" bestFit="1" customWidth="1"/>
    <col min="8" max="8" width="8.6640625" style="0" bestFit="1" customWidth="1"/>
    <col min="9" max="9" width="6.3359375" style="0" bestFit="1" customWidth="1"/>
    <col min="10" max="10" width="8.6640625" style="0" bestFit="1" customWidth="1"/>
    <col min="11" max="11" width="6.3359375" style="0" bestFit="1" customWidth="1"/>
    <col min="12" max="12" width="8.6640625" style="0" bestFit="1" customWidth="1"/>
    <col min="13" max="13" width="6.3359375" style="0" bestFit="1" customWidth="1"/>
    <col min="14" max="14" width="9.10546875" style="0" customWidth="1"/>
    <col min="15" max="15" width="6.6640625" style="0" bestFit="1" customWidth="1"/>
    <col min="16" max="16" width="9.10546875" style="0" bestFit="1" customWidth="1"/>
    <col min="17" max="17" width="8.99609375" style="0" bestFit="1" customWidth="1"/>
    <col min="18" max="18" width="9.10546875" style="0" bestFit="1" customWidth="1"/>
    <col min="19" max="19" width="8.99609375" style="0" bestFit="1" customWidth="1"/>
    <col min="20" max="16384" width="8.6640625" style="0" customWidth="1"/>
  </cols>
  <sheetData>
    <row r="1" spans="1:21" s="5" customFormat="1" ht="15">
      <c r="A1" s="84" t="s">
        <v>74</v>
      </c>
      <c r="B1" s="12">
        <v>1998</v>
      </c>
      <c r="C1" s="12"/>
      <c r="D1" s="12">
        <v>1999</v>
      </c>
      <c r="F1" s="12">
        <v>2000</v>
      </c>
      <c r="H1" s="5">
        <v>2001</v>
      </c>
      <c r="J1" s="5">
        <v>2002</v>
      </c>
      <c r="L1" s="12">
        <v>2003</v>
      </c>
      <c r="M1" s="12"/>
      <c r="N1" s="12">
        <v>2004</v>
      </c>
      <c r="O1" s="12"/>
      <c r="P1" s="12">
        <v>2005</v>
      </c>
      <c r="Q1" s="12"/>
      <c r="R1" s="12">
        <v>2006</v>
      </c>
      <c r="S1" s="12"/>
      <c r="T1" s="12">
        <v>2007</v>
      </c>
      <c r="U1" s="12"/>
    </row>
    <row r="2" spans="1:20" s="5" customFormat="1" ht="15">
      <c r="A2" s="4"/>
      <c r="B2" s="8" t="s">
        <v>38</v>
      </c>
      <c r="C2" s="8"/>
      <c r="D2" s="8" t="s">
        <v>38</v>
      </c>
      <c r="F2" s="8" t="s">
        <v>38</v>
      </c>
      <c r="H2" s="5" t="s">
        <v>38</v>
      </c>
      <c r="J2" s="5" t="s">
        <v>38</v>
      </c>
      <c r="L2" s="8" t="s">
        <v>38</v>
      </c>
      <c r="N2" s="8" t="s">
        <v>38</v>
      </c>
      <c r="P2" s="8" t="s">
        <v>38</v>
      </c>
      <c r="R2" s="8" t="s">
        <v>38</v>
      </c>
      <c r="T2" s="8" t="s">
        <v>38</v>
      </c>
    </row>
    <row r="3" spans="1:21" s="5" customFormat="1" ht="15">
      <c r="A3" s="4" t="s">
        <v>55</v>
      </c>
      <c r="B3" s="8" t="s">
        <v>41</v>
      </c>
      <c r="C3" s="5" t="s">
        <v>40</v>
      </c>
      <c r="D3" s="8" t="s">
        <v>41</v>
      </c>
      <c r="E3" s="5" t="s">
        <v>40</v>
      </c>
      <c r="F3" s="8" t="s">
        <v>41</v>
      </c>
      <c r="G3" s="5" t="s">
        <v>40</v>
      </c>
      <c r="H3" s="5" t="s">
        <v>41</v>
      </c>
      <c r="I3" s="5" t="s">
        <v>40</v>
      </c>
      <c r="J3" s="5" t="s">
        <v>41</v>
      </c>
      <c r="K3" s="5" t="s">
        <v>40</v>
      </c>
      <c r="L3" s="8" t="s">
        <v>41</v>
      </c>
      <c r="M3" s="5" t="s">
        <v>40</v>
      </c>
      <c r="N3" s="8" t="s">
        <v>41</v>
      </c>
      <c r="O3" s="5" t="s">
        <v>40</v>
      </c>
      <c r="P3" s="8" t="s">
        <v>41</v>
      </c>
      <c r="Q3" s="5" t="s">
        <v>40</v>
      </c>
      <c r="R3" s="8" t="s">
        <v>41</v>
      </c>
      <c r="S3" s="5" t="s">
        <v>40</v>
      </c>
      <c r="T3" s="8" t="s">
        <v>41</v>
      </c>
      <c r="U3" s="5" t="s">
        <v>40</v>
      </c>
    </row>
    <row r="4" spans="1:6" s="5" customFormat="1" ht="15.75" thickBot="1">
      <c r="A4" s="4"/>
      <c r="B4" s="8"/>
      <c r="D4" s="8"/>
      <c r="F4" s="8"/>
    </row>
    <row r="5" spans="1:21" ht="15">
      <c r="A5" s="2" t="s">
        <v>42</v>
      </c>
      <c r="B5" s="28">
        <v>0</v>
      </c>
      <c r="C5" s="35">
        <v>0</v>
      </c>
      <c r="D5" s="38">
        <v>0</v>
      </c>
      <c r="E5" s="29">
        <v>0</v>
      </c>
      <c r="F5" s="38">
        <v>877.29</v>
      </c>
      <c r="G5" s="29">
        <v>6270</v>
      </c>
      <c r="H5" s="107">
        <v>360.79</v>
      </c>
      <c r="I5" s="108">
        <v>2830</v>
      </c>
      <c r="J5" s="107">
        <v>292.56</v>
      </c>
      <c r="K5" s="108">
        <v>2240</v>
      </c>
      <c r="L5" s="114">
        <v>442.04</v>
      </c>
      <c r="M5" s="29">
        <v>3180</v>
      </c>
      <c r="N5" s="115">
        <v>596.73</v>
      </c>
      <c r="O5" s="118">
        <v>4360</v>
      </c>
      <c r="P5" s="115">
        <v>477.12</v>
      </c>
      <c r="Q5" s="118">
        <v>3470</v>
      </c>
      <c r="R5" s="115">
        <v>634.88</v>
      </c>
      <c r="S5" s="118">
        <v>4050</v>
      </c>
      <c r="T5" s="115">
        <v>414.29</v>
      </c>
      <c r="U5" s="118">
        <v>2740</v>
      </c>
    </row>
    <row r="6" spans="1:21" ht="15">
      <c r="A6" s="2" t="s">
        <v>43</v>
      </c>
      <c r="B6" s="30">
        <v>0</v>
      </c>
      <c r="C6" s="36"/>
      <c r="D6" s="39">
        <v>0</v>
      </c>
      <c r="E6" s="31">
        <v>0</v>
      </c>
      <c r="F6" s="39">
        <v>833.27</v>
      </c>
      <c r="G6" s="31">
        <v>5170</v>
      </c>
      <c r="H6" s="109">
        <v>383.08</v>
      </c>
      <c r="I6" s="110">
        <v>3010</v>
      </c>
      <c r="J6" s="109">
        <v>330.33</v>
      </c>
      <c r="K6" s="110">
        <v>2540</v>
      </c>
      <c r="L6" s="111">
        <v>474.54</v>
      </c>
      <c r="M6" s="31">
        <v>3430</v>
      </c>
      <c r="N6" s="116">
        <v>536.22</v>
      </c>
      <c r="O6" s="91">
        <v>3910</v>
      </c>
      <c r="P6" s="116">
        <v>395.15</v>
      </c>
      <c r="Q6" s="91">
        <v>2850</v>
      </c>
      <c r="R6" s="116">
        <v>553.33</v>
      </c>
      <c r="S6" s="91">
        <v>3510</v>
      </c>
      <c r="T6" s="116">
        <v>452.14</v>
      </c>
      <c r="U6" s="91">
        <v>4040</v>
      </c>
    </row>
    <row r="7" spans="1:21" ht="15">
      <c r="A7" s="2" t="s">
        <v>44</v>
      </c>
      <c r="B7" s="30">
        <v>0</v>
      </c>
      <c r="C7" s="36"/>
      <c r="D7" s="39">
        <v>0</v>
      </c>
      <c r="E7" s="31">
        <v>0</v>
      </c>
      <c r="F7" s="39">
        <v>669.15</v>
      </c>
      <c r="G7" s="31">
        <v>4140</v>
      </c>
      <c r="H7" s="109">
        <v>420.22</v>
      </c>
      <c r="I7" s="110">
        <v>3310</v>
      </c>
      <c r="J7" s="109">
        <v>362.73</v>
      </c>
      <c r="K7" s="110">
        <v>2780</v>
      </c>
      <c r="L7" s="111">
        <v>555.6</v>
      </c>
      <c r="M7" s="31">
        <v>4030</v>
      </c>
      <c r="N7" s="116">
        <v>513.38</v>
      </c>
      <c r="O7" s="91">
        <v>3740</v>
      </c>
      <c r="P7" s="116">
        <v>512.39</v>
      </c>
      <c r="Q7" s="91">
        <v>3720</v>
      </c>
      <c r="R7" s="116">
        <v>550.25</v>
      </c>
      <c r="S7" s="91">
        <v>3490</v>
      </c>
      <c r="T7" s="116">
        <v>482.27</v>
      </c>
      <c r="U7" s="91">
        <v>5006</v>
      </c>
    </row>
    <row r="8" spans="1:21" ht="15">
      <c r="A8" s="2" t="s">
        <v>56</v>
      </c>
      <c r="B8" s="30">
        <v>0</v>
      </c>
      <c r="C8" s="36"/>
      <c r="D8" s="39">
        <v>0</v>
      </c>
      <c r="E8" s="31">
        <v>0</v>
      </c>
      <c r="F8" s="39">
        <v>718.79</v>
      </c>
      <c r="G8" s="31">
        <v>4450</v>
      </c>
      <c r="H8" s="111">
        <v>326.13</v>
      </c>
      <c r="I8" s="31">
        <v>2550</v>
      </c>
      <c r="J8" s="111">
        <v>332.34</v>
      </c>
      <c r="K8" s="31">
        <v>2540</v>
      </c>
      <c r="L8" s="111">
        <v>383.25</v>
      </c>
      <c r="M8" s="31">
        <v>2920</v>
      </c>
      <c r="N8" s="116">
        <v>440.86</v>
      </c>
      <c r="O8" s="91">
        <v>3200</v>
      </c>
      <c r="P8" s="116">
        <v>497.57</v>
      </c>
      <c r="Q8" s="91">
        <v>3610</v>
      </c>
      <c r="R8" s="116">
        <v>544.09</v>
      </c>
      <c r="S8" s="91">
        <v>3450</v>
      </c>
      <c r="T8" s="116"/>
      <c r="U8" s="91"/>
    </row>
    <row r="9" spans="1:21" ht="15">
      <c r="A9" s="2" t="s">
        <v>46</v>
      </c>
      <c r="B9" s="30">
        <v>0</v>
      </c>
      <c r="C9" s="36"/>
      <c r="D9" s="39">
        <v>0</v>
      </c>
      <c r="E9" s="31">
        <v>0</v>
      </c>
      <c r="F9" s="39">
        <v>562.85</v>
      </c>
      <c r="G9" s="31">
        <v>5230</v>
      </c>
      <c r="H9" s="111">
        <v>287.74</v>
      </c>
      <c r="I9" s="31">
        <v>2240</v>
      </c>
      <c r="J9" s="111">
        <v>362.73</v>
      </c>
      <c r="K9" s="31">
        <v>2780</v>
      </c>
      <c r="L9" s="111">
        <v>464.11</v>
      </c>
      <c r="M9" s="31">
        <v>3380</v>
      </c>
      <c r="N9" s="116">
        <v>561.74</v>
      </c>
      <c r="O9" s="91">
        <v>4100</v>
      </c>
      <c r="P9" s="116">
        <v>496.22</v>
      </c>
      <c r="Q9" s="91">
        <v>3600</v>
      </c>
      <c r="R9" s="116">
        <v>610.32</v>
      </c>
      <c r="S9" s="91">
        <v>3880</v>
      </c>
      <c r="T9" s="116"/>
      <c r="U9" s="91"/>
    </row>
    <row r="10" spans="1:21" ht="15">
      <c r="A10" s="2" t="s">
        <v>47</v>
      </c>
      <c r="B10" s="30">
        <v>0</v>
      </c>
      <c r="C10" s="36"/>
      <c r="D10" s="39">
        <v>0</v>
      </c>
      <c r="E10" s="31">
        <v>0</v>
      </c>
      <c r="F10" s="39">
        <v>488.78</v>
      </c>
      <c r="G10" s="31">
        <v>4530</v>
      </c>
      <c r="H10" s="111">
        <v>191.17</v>
      </c>
      <c r="I10" s="31">
        <v>1460</v>
      </c>
      <c r="J10" s="111">
        <v>312.07</v>
      </c>
      <c r="K10" s="31">
        <v>2380</v>
      </c>
      <c r="L10" s="111">
        <v>340.79</v>
      </c>
      <c r="M10" s="31">
        <v>2460</v>
      </c>
      <c r="N10" s="116">
        <v>427.42</v>
      </c>
      <c r="O10" s="91">
        <v>3100</v>
      </c>
      <c r="P10" s="116">
        <v>501.61</v>
      </c>
      <c r="Q10" s="91">
        <v>3640</v>
      </c>
      <c r="R10" s="116">
        <v>482.47</v>
      </c>
      <c r="S10" s="91">
        <v>3050</v>
      </c>
      <c r="T10" s="116"/>
      <c r="U10" s="91"/>
    </row>
    <row r="11" spans="1:21" ht="15">
      <c r="A11" s="2" t="s">
        <v>48</v>
      </c>
      <c r="B11" s="30">
        <v>0</v>
      </c>
      <c r="C11" s="36"/>
      <c r="D11" s="39">
        <v>7.17</v>
      </c>
      <c r="E11" s="31">
        <v>0</v>
      </c>
      <c r="F11" s="39">
        <v>720.49</v>
      </c>
      <c r="G11" s="31">
        <v>6720</v>
      </c>
      <c r="H11" s="111">
        <v>345.95</v>
      </c>
      <c r="I11" s="31">
        <v>1120</v>
      </c>
      <c r="J11" s="111">
        <v>357.66</v>
      </c>
      <c r="K11" s="31">
        <v>2740</v>
      </c>
      <c r="L11" s="111">
        <v>470.82</v>
      </c>
      <c r="M11" s="31">
        <v>3430</v>
      </c>
      <c r="N11" s="116">
        <v>592.63</v>
      </c>
      <c r="O11" s="91">
        <v>4330</v>
      </c>
      <c r="P11" s="116">
        <v>502.96</v>
      </c>
      <c r="Q11" s="91">
        <v>3650</v>
      </c>
      <c r="R11" s="116">
        <v>536.39</v>
      </c>
      <c r="S11" s="91">
        <v>3400</v>
      </c>
      <c r="T11" s="116"/>
      <c r="U11" s="91"/>
    </row>
    <row r="12" spans="1:21" ht="15">
      <c r="A12" s="2" t="s">
        <v>49</v>
      </c>
      <c r="B12" s="30">
        <v>0</v>
      </c>
      <c r="C12" s="36"/>
      <c r="D12" s="39">
        <v>14.71</v>
      </c>
      <c r="E12" s="31">
        <v>70</v>
      </c>
      <c r="F12" s="39">
        <v>783.96</v>
      </c>
      <c r="G12" s="31">
        <v>7320</v>
      </c>
      <c r="H12" s="111">
        <v>181.27</v>
      </c>
      <c r="I12" s="31">
        <v>1380</v>
      </c>
      <c r="J12" s="111">
        <v>313.34</v>
      </c>
      <c r="K12" s="31">
        <v>2390</v>
      </c>
      <c r="L12" s="111">
        <v>571.34</v>
      </c>
      <c r="M12" s="31">
        <v>4180</v>
      </c>
      <c r="N12" s="116">
        <v>528.16</v>
      </c>
      <c r="O12" s="91">
        <v>3850</v>
      </c>
      <c r="P12" s="116">
        <v>470.62</v>
      </c>
      <c r="Q12" s="91">
        <v>3410</v>
      </c>
      <c r="R12" s="116">
        <v>423.94</v>
      </c>
      <c r="S12" s="91">
        <v>2670</v>
      </c>
      <c r="T12" s="116"/>
      <c r="U12" s="91"/>
    </row>
    <row r="13" spans="1:21" ht="15">
      <c r="A13" s="2" t="s">
        <v>50</v>
      </c>
      <c r="B13" s="30">
        <v>0</v>
      </c>
      <c r="C13" s="36"/>
      <c r="D13" s="39">
        <v>429.22</v>
      </c>
      <c r="E13" s="31">
        <v>4470</v>
      </c>
      <c r="F13" s="39">
        <v>1051.63</v>
      </c>
      <c r="G13" s="31">
        <v>9850</v>
      </c>
      <c r="H13" s="111">
        <v>223.26</v>
      </c>
      <c r="I13" s="31">
        <v>1720</v>
      </c>
      <c r="J13" s="111">
        <v>338.67</v>
      </c>
      <c r="K13" s="31">
        <v>2590</v>
      </c>
      <c r="L13" s="111">
        <v>515.04</v>
      </c>
      <c r="M13" s="31">
        <v>3760</v>
      </c>
      <c r="N13" s="116">
        <v>528.16</v>
      </c>
      <c r="O13" s="91">
        <v>3850</v>
      </c>
      <c r="P13" s="116">
        <v>502.96</v>
      </c>
      <c r="Q13" s="91">
        <v>3650</v>
      </c>
      <c r="R13" s="116">
        <v>644.97</v>
      </c>
      <c r="S13" s="91">
        <v>4080</v>
      </c>
      <c r="T13" s="116"/>
      <c r="U13" s="91"/>
    </row>
    <row r="14" spans="1:21" ht="15">
      <c r="A14" s="2" t="s">
        <v>51</v>
      </c>
      <c r="B14" s="30">
        <v>0</v>
      </c>
      <c r="C14" s="36"/>
      <c r="D14" s="39">
        <v>626.51</v>
      </c>
      <c r="E14" s="31">
        <v>6720</v>
      </c>
      <c r="F14" s="39">
        <v>902.35</v>
      </c>
      <c r="G14" s="31">
        <v>8600</v>
      </c>
      <c r="H14" s="111">
        <v>235.92</v>
      </c>
      <c r="I14" s="31">
        <v>1790</v>
      </c>
      <c r="J14" s="111">
        <v>386.51</v>
      </c>
      <c r="K14" s="31">
        <v>2770</v>
      </c>
      <c r="L14" s="111">
        <v>555.25</v>
      </c>
      <c r="M14" s="31">
        <v>4060</v>
      </c>
      <c r="N14" s="116">
        <v>475.78</v>
      </c>
      <c r="O14" s="91">
        <v>3460</v>
      </c>
      <c r="P14" s="116">
        <v>477.35</v>
      </c>
      <c r="Q14" s="91">
        <v>3460</v>
      </c>
      <c r="R14" s="116">
        <v>584.53</v>
      </c>
      <c r="S14" s="91">
        <v>3690</v>
      </c>
      <c r="T14" s="116"/>
      <c r="U14" s="91"/>
    </row>
    <row r="15" spans="1:21" ht="15">
      <c r="A15" s="2" t="s">
        <v>52</v>
      </c>
      <c r="B15" s="30">
        <v>0</v>
      </c>
      <c r="C15" s="36">
        <v>0</v>
      </c>
      <c r="D15" s="39">
        <v>487.59</v>
      </c>
      <c r="E15" s="31">
        <v>5210</v>
      </c>
      <c r="F15" s="39">
        <v>975.04</v>
      </c>
      <c r="G15" s="31">
        <v>9300</v>
      </c>
      <c r="H15" s="111">
        <v>201.93</v>
      </c>
      <c r="I15" s="31">
        <v>1520</v>
      </c>
      <c r="J15" s="111">
        <v>386.51</v>
      </c>
      <c r="K15" s="31">
        <v>2770</v>
      </c>
      <c r="L15" s="111">
        <v>520.16</v>
      </c>
      <c r="M15" s="31">
        <v>3790</v>
      </c>
      <c r="N15" s="116">
        <v>465.03</v>
      </c>
      <c r="O15" s="91">
        <v>3380</v>
      </c>
      <c r="P15" s="116">
        <v>552.45</v>
      </c>
      <c r="Q15" s="91">
        <v>4030</v>
      </c>
      <c r="R15" s="116">
        <v>471.4</v>
      </c>
      <c r="S15" s="91">
        <v>2970</v>
      </c>
      <c r="T15" s="116"/>
      <c r="U15" s="91"/>
    </row>
    <row r="16" spans="1:21" ht="15.75" thickBot="1">
      <c r="A16" s="2" t="s">
        <v>53</v>
      </c>
      <c r="B16" s="30">
        <v>0</v>
      </c>
      <c r="C16" s="37">
        <v>0</v>
      </c>
      <c r="D16" s="40">
        <v>784.43</v>
      </c>
      <c r="E16" s="31">
        <v>5600</v>
      </c>
      <c r="F16" s="40">
        <v>467.27</v>
      </c>
      <c r="G16" s="31">
        <v>3690</v>
      </c>
      <c r="H16" s="111">
        <v>238.44</v>
      </c>
      <c r="I16" s="31">
        <v>1810</v>
      </c>
      <c r="J16" s="111">
        <v>394.63</v>
      </c>
      <c r="K16" s="31">
        <v>2830</v>
      </c>
      <c r="L16" s="111">
        <v>594.04</v>
      </c>
      <c r="M16" s="31">
        <v>4340</v>
      </c>
      <c r="N16" s="116">
        <v>568.46</v>
      </c>
      <c r="O16" s="91">
        <v>4150</v>
      </c>
      <c r="P16" s="116">
        <v>533.72</v>
      </c>
      <c r="Q16" s="91">
        <v>3550</v>
      </c>
      <c r="R16" s="116">
        <v>332.82</v>
      </c>
      <c r="S16" s="91">
        <v>2220</v>
      </c>
      <c r="T16" s="116"/>
      <c r="U16" s="91"/>
    </row>
    <row r="17" spans="1:21" s="5" customFormat="1" ht="15.75" thickBot="1">
      <c r="A17" s="4" t="s">
        <v>54</v>
      </c>
      <c r="B17" s="32">
        <f aca="true" t="shared" si="0" ref="B17:G17">SUM(B5:B16)</f>
        <v>0</v>
      </c>
      <c r="C17" s="34">
        <f t="shared" si="0"/>
        <v>0</v>
      </c>
      <c r="D17" s="32">
        <f t="shared" si="0"/>
        <v>2349.63</v>
      </c>
      <c r="E17" s="34">
        <f t="shared" si="0"/>
        <v>22070</v>
      </c>
      <c r="F17" s="32">
        <f t="shared" si="0"/>
        <v>9050.87</v>
      </c>
      <c r="G17" s="34">
        <f t="shared" si="0"/>
        <v>75270</v>
      </c>
      <c r="H17" s="32">
        <f aca="true" t="shared" si="1" ref="H17:M17">SUM(H5:H16)</f>
        <v>3395.9000000000005</v>
      </c>
      <c r="I17" s="34">
        <f t="shared" si="1"/>
        <v>24740</v>
      </c>
      <c r="J17" s="32">
        <f t="shared" si="1"/>
        <v>4170.080000000001</v>
      </c>
      <c r="K17" s="34">
        <f t="shared" si="1"/>
        <v>31350</v>
      </c>
      <c r="L17" s="46">
        <f t="shared" si="1"/>
        <v>5886.9800000000005</v>
      </c>
      <c r="M17" s="46">
        <f t="shared" si="1"/>
        <v>42960</v>
      </c>
      <c r="N17" s="193">
        <f aca="true" t="shared" si="2" ref="N17:S17">SUM(N5:N16)</f>
        <v>6234.57</v>
      </c>
      <c r="O17" s="120">
        <f t="shared" si="2"/>
        <v>45430</v>
      </c>
      <c r="P17" s="193">
        <f t="shared" si="2"/>
        <v>5920.12</v>
      </c>
      <c r="Q17" s="120">
        <f t="shared" si="2"/>
        <v>42640</v>
      </c>
      <c r="R17" s="193">
        <f t="shared" si="2"/>
        <v>6369.389999999999</v>
      </c>
      <c r="S17" s="120">
        <f t="shared" si="2"/>
        <v>40460</v>
      </c>
      <c r="T17" s="193">
        <f>SUM(T5:T16)</f>
        <v>1348.7</v>
      </c>
      <c r="U17" s="120">
        <f>SUM(U5:U16)</f>
        <v>11786</v>
      </c>
    </row>
    <row r="18" ht="15">
      <c r="N18" s="197"/>
    </row>
    <row r="19" ht="15">
      <c r="N19" s="197"/>
    </row>
    <row r="20" spans="1:7" ht="15.75">
      <c r="A20" s="4"/>
      <c r="B20" s="12"/>
      <c r="C20" s="12"/>
      <c r="D20" s="12"/>
      <c r="E20" s="5"/>
      <c r="F20" s="12"/>
      <c r="G20" s="5"/>
    </row>
    <row r="21" spans="1:7" ht="15.75">
      <c r="A21" s="4"/>
      <c r="B21" s="8"/>
      <c r="C21" s="8"/>
      <c r="D21" s="8"/>
      <c r="E21" s="5"/>
      <c r="F21" s="8"/>
      <c r="G21" s="5"/>
    </row>
    <row r="22" spans="1:7" ht="15.75">
      <c r="A22" s="4"/>
      <c r="B22" s="8"/>
      <c r="C22" s="8"/>
      <c r="D22" s="8"/>
      <c r="E22" s="5"/>
      <c r="F22" s="8"/>
      <c r="G22" s="5"/>
    </row>
    <row r="23" spans="1:7" ht="15.75">
      <c r="A23" s="4"/>
      <c r="B23" s="8"/>
      <c r="C23" s="8"/>
      <c r="D23" s="8"/>
      <c r="E23" s="5"/>
      <c r="F23" s="8"/>
      <c r="G23" s="5"/>
    </row>
    <row r="24" spans="1:6" ht="15.75">
      <c r="A24" s="2"/>
      <c r="B24" s="7"/>
      <c r="C24" s="7"/>
      <c r="D24" s="7"/>
      <c r="F24" s="7"/>
    </row>
    <row r="25" spans="1:6" ht="15.75">
      <c r="A25" s="2"/>
      <c r="B25" s="7"/>
      <c r="C25" s="7"/>
      <c r="D25" s="7"/>
      <c r="F25" s="7"/>
    </row>
    <row r="26" spans="1:6" ht="15.75">
      <c r="A26" s="2"/>
      <c r="B26" s="7"/>
      <c r="C26" s="7"/>
      <c r="D26" s="7"/>
      <c r="F26" s="7"/>
    </row>
    <row r="27" spans="1:6" ht="15.75">
      <c r="A27" s="2"/>
      <c r="B27" s="7"/>
      <c r="C27" s="7"/>
      <c r="D27" s="7"/>
      <c r="F27" s="7"/>
    </row>
    <row r="28" spans="1:6" ht="15.75">
      <c r="A28" s="2"/>
      <c r="B28" s="7"/>
      <c r="C28" s="7"/>
      <c r="D28" s="7"/>
      <c r="F28" s="7"/>
    </row>
    <row r="29" spans="1:6" ht="15.75">
      <c r="A29" s="2"/>
      <c r="B29" s="7"/>
      <c r="C29" s="7"/>
      <c r="D29" s="7"/>
      <c r="F29" s="7"/>
    </row>
    <row r="30" spans="1:6" ht="15.75">
      <c r="A30" s="2"/>
      <c r="B30" s="7"/>
      <c r="C30" s="7"/>
      <c r="D30" s="7"/>
      <c r="F30" s="7"/>
    </row>
    <row r="31" spans="1:6" ht="15.75">
      <c r="A31" s="2"/>
      <c r="B31" s="7"/>
      <c r="C31" s="7"/>
      <c r="D31" s="7"/>
      <c r="F31" s="7"/>
    </row>
    <row r="32" spans="1:6" ht="15.75">
      <c r="A32" s="274"/>
      <c r="B32" s="276"/>
      <c r="C32" s="277"/>
      <c r="D32" s="277"/>
      <c r="F32" s="7"/>
    </row>
    <row r="33" spans="2:6" ht="15">
      <c r="B33" s="271"/>
      <c r="C33" s="272"/>
      <c r="D33" s="272"/>
      <c r="E33" s="272"/>
      <c r="F33" s="7"/>
    </row>
    <row r="34" spans="2:6" ht="15">
      <c r="B34" s="270"/>
      <c r="C34"/>
      <c r="D34"/>
      <c r="E34" s="270"/>
      <c r="F34" s="7"/>
    </row>
    <row r="35" spans="2:6" ht="15">
      <c r="B35" s="270"/>
      <c r="C35"/>
      <c r="D35"/>
      <c r="E35" s="270"/>
      <c r="F35" s="7"/>
    </row>
    <row r="36" spans="1:7" ht="15.75">
      <c r="A36" s="275"/>
      <c r="B36" s="7"/>
      <c r="C36"/>
      <c r="D36"/>
      <c r="E36" s="273"/>
      <c r="F36" s="6"/>
      <c r="G36" s="5"/>
    </row>
  </sheetData>
  <mergeCells count="1">
    <mergeCell ref="B32:D32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46"/>
  <sheetViews>
    <sheetView zoomScale="75" zoomScaleNormal="75" workbookViewId="0" topLeftCell="A1">
      <pane xSplit="1" topLeftCell="B1" activePane="topRight" state="frozen"/>
      <selection pane="topLeft" activeCell="A1" sqref="A1"/>
      <selection pane="topRight" activeCell="A45" sqref="A45"/>
    </sheetView>
  </sheetViews>
  <sheetFormatPr defaultColWidth="11.5546875" defaultRowHeight="15"/>
  <cols>
    <col min="1" max="1" width="14.6640625" style="3" customWidth="1"/>
    <col min="2" max="2" width="8.6640625" style="7" bestFit="1" customWidth="1"/>
    <col min="3" max="3" width="3.99609375" style="0" bestFit="1" customWidth="1"/>
    <col min="4" max="4" width="8.6640625" style="0" bestFit="1" customWidth="1"/>
    <col min="5" max="5" width="7.4453125" style="0" customWidth="1"/>
    <col min="6" max="6" width="8.6640625" style="0" bestFit="1" customWidth="1"/>
    <col min="7" max="7" width="5.10546875" style="0" bestFit="1" customWidth="1"/>
    <col min="8" max="8" width="8.6640625" style="0" bestFit="1" customWidth="1"/>
    <col min="9" max="9" width="6.3359375" style="0" bestFit="1" customWidth="1"/>
    <col min="10" max="10" width="8.6640625" style="0" bestFit="1" customWidth="1"/>
    <col min="11" max="11" width="6.3359375" style="0" bestFit="1" customWidth="1"/>
    <col min="12" max="12" width="8.6640625" style="0" bestFit="1" customWidth="1"/>
    <col min="13" max="13" width="6.3359375" style="0" bestFit="1" customWidth="1"/>
    <col min="14" max="14" width="8.6640625" style="0" customWidth="1"/>
    <col min="15" max="15" width="6.6640625" style="0" bestFit="1" customWidth="1"/>
    <col min="16" max="16" width="9.10546875" style="0" bestFit="1" customWidth="1"/>
    <col min="17" max="17" width="8.99609375" style="0" bestFit="1" customWidth="1"/>
    <col min="18" max="18" width="9.10546875" style="0" bestFit="1" customWidth="1"/>
    <col min="19" max="19" width="8.99609375" style="0" bestFit="1" customWidth="1"/>
    <col min="20" max="16384" width="8.6640625" style="0" customWidth="1"/>
  </cols>
  <sheetData>
    <row r="1" spans="1:21" s="5" customFormat="1" ht="15">
      <c r="A1" s="85" t="s">
        <v>72</v>
      </c>
      <c r="B1" s="12">
        <v>1998</v>
      </c>
      <c r="D1" s="12">
        <v>1999</v>
      </c>
      <c r="F1" s="12">
        <v>2000</v>
      </c>
      <c r="H1" s="5">
        <v>2001</v>
      </c>
      <c r="J1" s="5">
        <v>2002</v>
      </c>
      <c r="L1" s="12">
        <v>2003</v>
      </c>
      <c r="M1" s="12"/>
      <c r="N1" s="12">
        <v>2004</v>
      </c>
      <c r="O1" s="12"/>
      <c r="P1" s="12">
        <v>2005</v>
      </c>
      <c r="Q1" s="12"/>
      <c r="R1" s="12">
        <v>2006</v>
      </c>
      <c r="S1" s="12"/>
      <c r="T1" s="12">
        <v>2007</v>
      </c>
      <c r="U1" s="12"/>
    </row>
    <row r="2" spans="1:20" s="5" customFormat="1" ht="15">
      <c r="A2" s="4"/>
      <c r="B2" s="12" t="s">
        <v>38</v>
      </c>
      <c r="D2" s="12" t="s">
        <v>38</v>
      </c>
      <c r="F2" s="12" t="s">
        <v>38</v>
      </c>
      <c r="H2" s="5" t="s">
        <v>38</v>
      </c>
      <c r="J2" s="5" t="s">
        <v>38</v>
      </c>
      <c r="L2" s="8" t="s">
        <v>38</v>
      </c>
      <c r="N2" s="8" t="s">
        <v>38</v>
      </c>
      <c r="P2" s="8" t="s">
        <v>38</v>
      </c>
      <c r="R2" s="8" t="s">
        <v>38</v>
      </c>
      <c r="T2" s="8" t="s">
        <v>38</v>
      </c>
    </row>
    <row r="3" spans="1:21" s="5" customFormat="1" ht="15">
      <c r="A3" s="4" t="s">
        <v>55</v>
      </c>
      <c r="B3" s="6" t="s">
        <v>41</v>
      </c>
      <c r="C3" s="5" t="s">
        <v>40</v>
      </c>
      <c r="D3" s="6" t="s">
        <v>41</v>
      </c>
      <c r="E3" s="5" t="s">
        <v>40</v>
      </c>
      <c r="F3" s="6" t="s">
        <v>41</v>
      </c>
      <c r="G3" s="5" t="s">
        <v>40</v>
      </c>
      <c r="H3" s="5" t="s">
        <v>41</v>
      </c>
      <c r="I3" s="5" t="s">
        <v>40</v>
      </c>
      <c r="J3" s="5" t="s">
        <v>41</v>
      </c>
      <c r="K3" s="5" t="s">
        <v>40</v>
      </c>
      <c r="L3" s="8" t="s">
        <v>41</v>
      </c>
      <c r="M3" s="5" t="s">
        <v>40</v>
      </c>
      <c r="N3" s="8" t="s">
        <v>41</v>
      </c>
      <c r="O3" s="5" t="s">
        <v>40</v>
      </c>
      <c r="P3" s="8" t="s">
        <v>41</v>
      </c>
      <c r="Q3" s="5" t="s">
        <v>40</v>
      </c>
      <c r="R3" s="8" t="s">
        <v>41</v>
      </c>
      <c r="S3" s="5" t="s">
        <v>40</v>
      </c>
      <c r="T3" s="8" t="s">
        <v>41</v>
      </c>
      <c r="U3" s="5" t="s">
        <v>40</v>
      </c>
    </row>
    <row r="4" spans="1:2" s="5" customFormat="1" ht="15.75" thickBot="1">
      <c r="A4" s="4"/>
      <c r="B4" s="6"/>
    </row>
    <row r="5" spans="1:21" ht="15">
      <c r="A5" s="2" t="s">
        <v>42</v>
      </c>
      <c r="B5" s="28">
        <v>0</v>
      </c>
      <c r="C5" s="35">
        <v>0</v>
      </c>
      <c r="D5" s="38">
        <v>0</v>
      </c>
      <c r="E5" s="29">
        <v>0</v>
      </c>
      <c r="F5" s="38">
        <v>0</v>
      </c>
      <c r="G5" s="29">
        <v>0</v>
      </c>
      <c r="H5" s="107">
        <v>176.69</v>
      </c>
      <c r="I5" s="108">
        <v>1343</v>
      </c>
      <c r="J5" s="107">
        <v>203.69</v>
      </c>
      <c r="K5" s="108">
        <v>1534</v>
      </c>
      <c r="L5" s="114">
        <v>248.11</v>
      </c>
      <c r="M5" s="29">
        <v>1748</v>
      </c>
      <c r="N5" s="115">
        <v>196.03</v>
      </c>
      <c r="O5" s="118">
        <v>1377</v>
      </c>
      <c r="P5" s="115">
        <v>193.46</v>
      </c>
      <c r="Q5" s="118">
        <v>1358</v>
      </c>
      <c r="R5" s="115">
        <v>236.34</v>
      </c>
      <c r="S5" s="118">
        <v>1456</v>
      </c>
      <c r="T5" s="115">
        <v>161.49</v>
      </c>
      <c r="U5" s="118">
        <v>1020</v>
      </c>
    </row>
    <row r="6" spans="1:21" ht="15">
      <c r="A6" s="2" t="s">
        <v>43</v>
      </c>
      <c r="B6" s="30">
        <v>0</v>
      </c>
      <c r="C6" s="36">
        <v>0</v>
      </c>
      <c r="D6" s="39">
        <v>0</v>
      </c>
      <c r="E6" s="31">
        <v>0</v>
      </c>
      <c r="F6" s="39">
        <v>31.81</v>
      </c>
      <c r="G6" s="31">
        <v>74</v>
      </c>
      <c r="H6" s="109">
        <v>183.25</v>
      </c>
      <c r="I6" s="110">
        <v>1396</v>
      </c>
      <c r="J6" s="109">
        <v>198.02</v>
      </c>
      <c r="K6" s="110">
        <v>1489</v>
      </c>
      <c r="L6" s="111">
        <v>224.6</v>
      </c>
      <c r="M6" s="31">
        <v>1580</v>
      </c>
      <c r="N6" s="116">
        <v>202.46</v>
      </c>
      <c r="O6" s="91">
        <v>1425</v>
      </c>
      <c r="P6" s="116">
        <v>172.38</v>
      </c>
      <c r="Q6" s="91">
        <v>1197</v>
      </c>
      <c r="R6" s="116">
        <v>211.05</v>
      </c>
      <c r="S6" s="91">
        <v>1288</v>
      </c>
      <c r="T6" s="116">
        <v>253.63</v>
      </c>
      <c r="U6" s="91">
        <v>1591</v>
      </c>
    </row>
    <row r="7" spans="1:21" ht="15">
      <c r="A7" s="2" t="s">
        <v>44</v>
      </c>
      <c r="B7" s="30">
        <v>0</v>
      </c>
      <c r="C7" s="36">
        <v>0</v>
      </c>
      <c r="D7" s="39">
        <v>0</v>
      </c>
      <c r="E7" s="31">
        <v>0</v>
      </c>
      <c r="F7" s="39">
        <v>177.29</v>
      </c>
      <c r="G7" s="31">
        <v>1000</v>
      </c>
      <c r="H7" s="109">
        <v>179.29</v>
      </c>
      <c r="I7" s="110">
        <v>1364</v>
      </c>
      <c r="J7" s="109">
        <v>214.94</v>
      </c>
      <c r="K7" s="110">
        <v>1613</v>
      </c>
      <c r="L7" s="111">
        <v>219.73</v>
      </c>
      <c r="M7" s="31">
        <v>1544</v>
      </c>
      <c r="N7" s="116">
        <v>201.91</v>
      </c>
      <c r="O7" s="91">
        <v>1421</v>
      </c>
      <c r="P7" s="116">
        <v>221.97</v>
      </c>
      <c r="Q7" s="91">
        <v>1565</v>
      </c>
      <c r="R7" s="116">
        <v>241.55</v>
      </c>
      <c r="S7" s="91">
        <v>1486</v>
      </c>
      <c r="T7" s="116">
        <v>226.8</v>
      </c>
      <c r="U7" s="91">
        <v>1413</v>
      </c>
    </row>
    <row r="8" spans="1:21" ht="15">
      <c r="A8" s="2" t="s">
        <v>56</v>
      </c>
      <c r="B8" s="30">
        <v>0</v>
      </c>
      <c r="C8" s="36">
        <v>0</v>
      </c>
      <c r="D8" s="39">
        <v>0</v>
      </c>
      <c r="E8" s="31">
        <v>0</v>
      </c>
      <c r="F8" s="39">
        <v>17.47</v>
      </c>
      <c r="G8" s="31">
        <v>37</v>
      </c>
      <c r="H8" s="111">
        <v>173.96</v>
      </c>
      <c r="I8" s="31">
        <v>1321</v>
      </c>
      <c r="J8" s="111">
        <v>175.8</v>
      </c>
      <c r="K8" s="31">
        <v>1304</v>
      </c>
      <c r="L8" s="111">
        <v>194.9</v>
      </c>
      <c r="M8" s="31">
        <v>1444</v>
      </c>
      <c r="N8" s="116">
        <v>178</v>
      </c>
      <c r="O8" s="91">
        <v>1243</v>
      </c>
      <c r="P8" s="116">
        <v>174.93</v>
      </c>
      <c r="Q8" s="91">
        <v>1216</v>
      </c>
      <c r="R8" s="116">
        <v>201.19</v>
      </c>
      <c r="S8" s="91">
        <v>1224</v>
      </c>
      <c r="T8" s="116"/>
      <c r="U8" s="91"/>
    </row>
    <row r="9" spans="1:21" ht="15">
      <c r="A9" s="2" t="s">
        <v>46</v>
      </c>
      <c r="B9" s="30">
        <v>0</v>
      </c>
      <c r="C9" s="36">
        <v>0</v>
      </c>
      <c r="D9" s="39">
        <v>0</v>
      </c>
      <c r="E9" s="31">
        <v>0</v>
      </c>
      <c r="F9" s="39">
        <v>19.53</v>
      </c>
      <c r="G9" s="31">
        <v>86</v>
      </c>
      <c r="H9" s="111">
        <v>161.58</v>
      </c>
      <c r="I9" s="31">
        <v>1221</v>
      </c>
      <c r="J9" s="111">
        <v>184.03</v>
      </c>
      <c r="K9" s="31">
        <v>1369</v>
      </c>
      <c r="L9" s="111">
        <v>177.81</v>
      </c>
      <c r="M9" s="31">
        <v>1244</v>
      </c>
      <c r="N9" s="116">
        <v>210.24</v>
      </c>
      <c r="O9" s="91">
        <v>1483</v>
      </c>
      <c r="P9" s="116">
        <v>181.26</v>
      </c>
      <c r="Q9" s="91">
        <v>1263</v>
      </c>
      <c r="R9" s="116">
        <v>233.08</v>
      </c>
      <c r="S9" s="91">
        <v>1431</v>
      </c>
      <c r="T9" s="116"/>
      <c r="U9" s="91"/>
    </row>
    <row r="10" spans="1:21" ht="15">
      <c r="A10" s="2" t="s">
        <v>47</v>
      </c>
      <c r="B10" s="30">
        <v>0</v>
      </c>
      <c r="C10" s="36">
        <v>0</v>
      </c>
      <c r="D10" s="39">
        <v>0</v>
      </c>
      <c r="E10" s="31">
        <v>0</v>
      </c>
      <c r="F10" s="39">
        <v>51.63</v>
      </c>
      <c r="G10" s="31">
        <v>478</v>
      </c>
      <c r="H10" s="111">
        <v>136.45</v>
      </c>
      <c r="I10" s="31">
        <v>1018</v>
      </c>
      <c r="J10" s="111">
        <v>187.07</v>
      </c>
      <c r="K10" s="31">
        <v>1393</v>
      </c>
      <c r="L10" s="111">
        <v>199.92</v>
      </c>
      <c r="M10" s="31">
        <v>1409</v>
      </c>
      <c r="N10" s="116">
        <v>174.38</v>
      </c>
      <c r="O10" s="91">
        <v>1216</v>
      </c>
      <c r="P10" s="116">
        <v>170.22</v>
      </c>
      <c r="Q10" s="91">
        <v>1181</v>
      </c>
      <c r="R10" s="116">
        <v>193.03</v>
      </c>
      <c r="S10" s="91">
        <v>1171</v>
      </c>
      <c r="T10" s="116"/>
      <c r="U10" s="91"/>
    </row>
    <row r="11" spans="1:21" ht="15">
      <c r="A11" s="2" t="s">
        <v>48</v>
      </c>
      <c r="B11" s="30">
        <v>0</v>
      </c>
      <c r="C11" s="36">
        <v>0</v>
      </c>
      <c r="D11" s="39">
        <v>0</v>
      </c>
      <c r="E11" s="31">
        <v>0</v>
      </c>
      <c r="F11" s="39">
        <v>73.2</v>
      </c>
      <c r="G11" s="31">
        <v>602</v>
      </c>
      <c r="H11" s="111">
        <v>138.74</v>
      </c>
      <c r="I11" s="31">
        <v>1020</v>
      </c>
      <c r="J11" s="111">
        <v>168.58</v>
      </c>
      <c r="K11" s="31">
        <v>1247</v>
      </c>
      <c r="L11" s="111">
        <v>174.59</v>
      </c>
      <c r="M11" s="31">
        <v>1220</v>
      </c>
      <c r="N11" s="116">
        <v>158.13</v>
      </c>
      <c r="O11" s="91">
        <v>1095</v>
      </c>
      <c r="P11" s="116">
        <v>184.77</v>
      </c>
      <c r="Q11" s="91">
        <v>1289</v>
      </c>
      <c r="R11" s="116">
        <v>208.74</v>
      </c>
      <c r="S11" s="91">
        <v>1273</v>
      </c>
      <c r="T11" s="116"/>
      <c r="U11" s="91"/>
    </row>
    <row r="12" spans="1:21" ht="15">
      <c r="A12" s="2" t="s">
        <v>49</v>
      </c>
      <c r="B12" s="30">
        <v>0</v>
      </c>
      <c r="C12" s="36">
        <v>0</v>
      </c>
      <c r="D12" s="39">
        <v>0</v>
      </c>
      <c r="E12" s="31">
        <v>0</v>
      </c>
      <c r="F12" s="39">
        <v>99.05</v>
      </c>
      <c r="G12" s="31">
        <v>864</v>
      </c>
      <c r="H12" s="111">
        <v>124.56</v>
      </c>
      <c r="I12" s="31">
        <v>922</v>
      </c>
      <c r="J12" s="111">
        <v>164.9</v>
      </c>
      <c r="K12" s="31">
        <v>1218</v>
      </c>
      <c r="L12" s="111">
        <v>179.95</v>
      </c>
      <c r="M12" s="31">
        <v>1260</v>
      </c>
      <c r="N12" s="116">
        <v>137.99</v>
      </c>
      <c r="O12" s="91">
        <v>945</v>
      </c>
      <c r="P12" s="116">
        <v>154.31</v>
      </c>
      <c r="Q12" s="91">
        <v>1063</v>
      </c>
      <c r="R12" s="116">
        <v>183.47</v>
      </c>
      <c r="S12" s="91">
        <v>1109</v>
      </c>
      <c r="T12" s="116"/>
      <c r="U12" s="91"/>
    </row>
    <row r="13" spans="1:21" ht="15">
      <c r="A13" s="2" t="s">
        <v>50</v>
      </c>
      <c r="B13" s="30">
        <v>0</v>
      </c>
      <c r="C13" s="36">
        <v>0</v>
      </c>
      <c r="D13" s="39">
        <v>0</v>
      </c>
      <c r="E13" s="31">
        <v>0</v>
      </c>
      <c r="F13" s="39">
        <v>72.57</v>
      </c>
      <c r="G13" s="31">
        <v>609</v>
      </c>
      <c r="H13" s="111">
        <v>185.11</v>
      </c>
      <c r="I13" s="31">
        <v>1411</v>
      </c>
      <c r="J13" s="111">
        <v>178.96</v>
      </c>
      <c r="K13" s="31">
        <v>1329</v>
      </c>
      <c r="L13" s="111">
        <v>184.91</v>
      </c>
      <c r="M13" s="31">
        <v>1297</v>
      </c>
      <c r="N13" s="116">
        <v>153.43</v>
      </c>
      <c r="O13" s="91">
        <v>1060</v>
      </c>
      <c r="P13" s="116">
        <v>178.98</v>
      </c>
      <c r="Q13" s="91">
        <v>1246</v>
      </c>
      <c r="R13" s="116">
        <v>246.67</v>
      </c>
      <c r="S13" s="91">
        <v>1510</v>
      </c>
      <c r="T13" s="116"/>
      <c r="U13" s="91"/>
    </row>
    <row r="14" spans="1:21" ht="15">
      <c r="A14" s="2" t="s">
        <v>51</v>
      </c>
      <c r="B14" s="30">
        <v>0</v>
      </c>
      <c r="C14" s="36">
        <v>0</v>
      </c>
      <c r="D14" s="39">
        <v>0</v>
      </c>
      <c r="E14" s="31">
        <v>0</v>
      </c>
      <c r="F14" s="39">
        <v>112.86</v>
      </c>
      <c r="G14" s="31">
        <v>997</v>
      </c>
      <c r="H14" s="111">
        <v>179.27</v>
      </c>
      <c r="I14" s="31">
        <v>1340</v>
      </c>
      <c r="J14" s="111">
        <v>224.67</v>
      </c>
      <c r="K14" s="31">
        <v>1575</v>
      </c>
      <c r="L14" s="111">
        <v>171.91</v>
      </c>
      <c r="M14" s="31">
        <v>1200</v>
      </c>
      <c r="N14" s="116">
        <v>140.54</v>
      </c>
      <c r="O14" s="91">
        <v>964</v>
      </c>
      <c r="P14" s="116">
        <v>172.51</v>
      </c>
      <c r="Q14" s="91">
        <v>1198</v>
      </c>
      <c r="R14" s="116">
        <v>202.81</v>
      </c>
      <c r="S14" s="91">
        <v>1227</v>
      </c>
      <c r="T14" s="116"/>
      <c r="U14" s="91"/>
    </row>
    <row r="15" spans="1:21" ht="15">
      <c r="A15" s="2" t="s">
        <v>52</v>
      </c>
      <c r="B15" s="30">
        <v>0</v>
      </c>
      <c r="C15" s="36">
        <v>0</v>
      </c>
      <c r="D15" s="39">
        <v>0</v>
      </c>
      <c r="E15" s="31">
        <v>0</v>
      </c>
      <c r="F15" s="39">
        <v>133</v>
      </c>
      <c r="G15" s="31">
        <v>1191</v>
      </c>
      <c r="H15" s="111">
        <v>174.11</v>
      </c>
      <c r="I15" s="31">
        <v>1299</v>
      </c>
      <c r="J15" s="111">
        <v>215.07</v>
      </c>
      <c r="K15" s="31">
        <v>1504</v>
      </c>
      <c r="L15" s="111">
        <v>172.25</v>
      </c>
      <c r="M15" s="31">
        <v>1200</v>
      </c>
      <c r="N15" s="116">
        <v>161.36</v>
      </c>
      <c r="O15" s="91">
        <v>1119</v>
      </c>
      <c r="P15" s="116">
        <v>178.75</v>
      </c>
      <c r="Q15" s="91">
        <v>1257</v>
      </c>
      <c r="R15" s="116">
        <v>175.23</v>
      </c>
      <c r="S15" s="91">
        <v>1059</v>
      </c>
      <c r="T15" s="116"/>
      <c r="U15" s="91"/>
    </row>
    <row r="16" spans="1:21" ht="15.75" thickBot="1">
      <c r="A16" s="2" t="s">
        <v>53</v>
      </c>
      <c r="B16" s="30">
        <v>0</v>
      </c>
      <c r="C16" s="37">
        <v>0</v>
      </c>
      <c r="D16" s="40">
        <v>0</v>
      </c>
      <c r="E16" s="31">
        <v>0</v>
      </c>
      <c r="F16" s="40">
        <v>160.34</v>
      </c>
      <c r="G16" s="31">
        <v>1211</v>
      </c>
      <c r="H16" s="111">
        <v>202.18</v>
      </c>
      <c r="I16" s="31">
        <v>3240</v>
      </c>
      <c r="J16" s="111">
        <v>217.64</v>
      </c>
      <c r="K16" s="31">
        <v>1523</v>
      </c>
      <c r="L16" s="111">
        <v>220.88</v>
      </c>
      <c r="M16" s="31">
        <v>1562</v>
      </c>
      <c r="N16" s="116">
        <v>203.93</v>
      </c>
      <c r="O16" s="91">
        <v>1436</v>
      </c>
      <c r="P16" s="116">
        <v>270.26</v>
      </c>
      <c r="Q16" s="91">
        <v>1757</v>
      </c>
      <c r="R16" s="116">
        <v>144.05</v>
      </c>
      <c r="S16" s="91">
        <v>923</v>
      </c>
      <c r="T16" s="116"/>
      <c r="U16" s="91"/>
    </row>
    <row r="17" spans="1:21" s="1" customFormat="1" ht="15.75" thickBot="1">
      <c r="A17" s="2" t="s">
        <v>54</v>
      </c>
      <c r="B17" s="44">
        <f aca="true" t="shared" si="0" ref="B17:G17">SUM(B5:B16)</f>
        <v>0</v>
      </c>
      <c r="C17" s="44">
        <f t="shared" si="0"/>
        <v>0</v>
      </c>
      <c r="D17" s="44">
        <f t="shared" si="0"/>
        <v>0</v>
      </c>
      <c r="E17" s="46">
        <f t="shared" si="0"/>
        <v>0</v>
      </c>
      <c r="F17" s="44">
        <f t="shared" si="0"/>
        <v>948.75</v>
      </c>
      <c r="G17" s="46">
        <f t="shared" si="0"/>
        <v>7149</v>
      </c>
      <c r="H17" s="44">
        <f aca="true" t="shared" si="1" ref="H17:M17">SUM(H5:H16)</f>
        <v>2015.1900000000003</v>
      </c>
      <c r="I17" s="46">
        <f t="shared" si="1"/>
        <v>16895</v>
      </c>
      <c r="J17" s="44">
        <f t="shared" si="1"/>
        <v>2333.37</v>
      </c>
      <c r="K17" s="46">
        <f t="shared" si="1"/>
        <v>17098</v>
      </c>
      <c r="L17" s="46">
        <f t="shared" si="1"/>
        <v>2369.5600000000004</v>
      </c>
      <c r="M17" s="46">
        <f t="shared" si="1"/>
        <v>16708</v>
      </c>
      <c r="N17" s="193">
        <f aca="true" t="shared" si="2" ref="N17:S17">SUM(N5:N16)</f>
        <v>2118.4</v>
      </c>
      <c r="O17" s="120">
        <f t="shared" si="2"/>
        <v>14784</v>
      </c>
      <c r="P17" s="193">
        <f t="shared" si="2"/>
        <v>2253.8</v>
      </c>
      <c r="Q17" s="120">
        <f t="shared" si="2"/>
        <v>15590</v>
      </c>
      <c r="R17" s="193">
        <f t="shared" si="2"/>
        <v>2477.2100000000005</v>
      </c>
      <c r="S17" s="120">
        <f t="shared" si="2"/>
        <v>15157</v>
      </c>
      <c r="T17" s="193">
        <f>SUM(T5:T16)</f>
        <v>641.9200000000001</v>
      </c>
      <c r="U17" s="120">
        <f>SUM(U5:U16)</f>
        <v>4024</v>
      </c>
    </row>
    <row r="43" spans="1:4" ht="15">
      <c r="A43" s="274" t="s">
        <v>98</v>
      </c>
      <c r="B43" s="276" t="s">
        <v>104</v>
      </c>
      <c r="C43" s="277"/>
      <c r="D43" s="277"/>
    </row>
    <row r="44" spans="2:5" ht="15">
      <c r="B44" s="271" t="s">
        <v>99</v>
      </c>
      <c r="C44" s="272" t="s">
        <v>100</v>
      </c>
      <c r="D44" s="272" t="s">
        <v>101</v>
      </c>
      <c r="E44" s="272" t="s">
        <v>102</v>
      </c>
    </row>
    <row r="45" spans="2:5" ht="15">
      <c r="B45" s="270">
        <v>92.5</v>
      </c>
      <c r="C45">
        <v>36.5</v>
      </c>
      <c r="D45">
        <v>1</v>
      </c>
      <c r="E45" s="270">
        <f>B45*C45*D45</f>
        <v>3376.25</v>
      </c>
    </row>
    <row r="46" spans="1:5" ht="15">
      <c r="A46" s="275" t="s">
        <v>103</v>
      </c>
      <c r="E46" s="273">
        <f>SUM(E45:E45)</f>
        <v>3376.25</v>
      </c>
    </row>
  </sheetData>
  <mergeCells count="1">
    <mergeCell ref="B43:D43"/>
  </mergeCells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8"/>
  <sheetViews>
    <sheetView zoomScale="75" zoomScaleNormal="75" workbookViewId="0" topLeftCell="A1">
      <selection activeCell="A21" sqref="A21"/>
    </sheetView>
  </sheetViews>
  <sheetFormatPr defaultColWidth="11.5546875" defaultRowHeight="15"/>
  <cols>
    <col min="1" max="1" width="11.5546875" style="2" customWidth="1"/>
    <col min="2" max="2" width="8.6640625" style="7" hidden="1" customWidth="1"/>
    <col min="3" max="3" width="0" style="13" hidden="1" customWidth="1"/>
    <col min="4" max="4" width="8.6640625" style="13" hidden="1" customWidth="1"/>
    <col min="5" max="5" width="0" style="13" hidden="1" customWidth="1"/>
    <col min="6" max="6" width="9.3359375" style="13" hidden="1" customWidth="1"/>
    <col min="7" max="7" width="0" style="13" hidden="1" customWidth="1"/>
    <col min="8" max="8" width="9.3359375" style="0" hidden="1" customWidth="1"/>
    <col min="9" max="9" width="0" style="0" hidden="1" customWidth="1"/>
    <col min="10" max="10" width="9.3359375" style="0" hidden="1" customWidth="1"/>
    <col min="11" max="11" width="0" style="0" hidden="1" customWidth="1"/>
    <col min="12" max="13" width="11.10546875" style="0" hidden="1" customWidth="1"/>
    <col min="14" max="14" width="8.6640625" style="0" bestFit="1" customWidth="1"/>
    <col min="15" max="15" width="8.6640625" style="0" customWidth="1"/>
    <col min="16" max="16" width="8.6640625" style="0" bestFit="1" customWidth="1"/>
    <col min="17" max="16384" width="8.6640625" style="0" customWidth="1"/>
  </cols>
  <sheetData>
    <row r="1" spans="1:7" s="1" customFormat="1" ht="15">
      <c r="A1" s="2"/>
      <c r="B1" s="10"/>
      <c r="C1" s="22"/>
      <c r="D1" s="22"/>
      <c r="E1" s="22"/>
      <c r="F1" s="22"/>
      <c r="G1" s="22"/>
    </row>
    <row r="2" spans="1:7" s="1" customFormat="1" ht="15">
      <c r="A2" s="2" t="s">
        <v>36</v>
      </c>
      <c r="B2" s="10"/>
      <c r="C2" s="22"/>
      <c r="D2" s="22"/>
      <c r="E2" s="22"/>
      <c r="F2" s="22"/>
      <c r="G2" s="22"/>
    </row>
    <row r="3" spans="1:7" s="1" customFormat="1" ht="15">
      <c r="A3" s="2" t="s">
        <v>37</v>
      </c>
      <c r="B3" s="10"/>
      <c r="C3" s="22"/>
      <c r="D3" s="22"/>
      <c r="E3" s="22"/>
      <c r="F3" s="22"/>
      <c r="G3" s="22"/>
    </row>
    <row r="4" spans="1:21" s="1" customFormat="1" ht="15">
      <c r="A4" s="2"/>
      <c r="B4" s="12">
        <v>1998</v>
      </c>
      <c r="C4" s="22"/>
      <c r="D4" s="12">
        <v>1999</v>
      </c>
      <c r="E4" s="22"/>
      <c r="F4" s="12">
        <v>2000</v>
      </c>
      <c r="G4" s="22"/>
      <c r="H4" s="12">
        <v>2001</v>
      </c>
      <c r="I4" s="22"/>
      <c r="J4" s="12">
        <v>2002</v>
      </c>
      <c r="K4" s="22"/>
      <c r="L4" s="12">
        <v>2003</v>
      </c>
      <c r="M4" s="22"/>
      <c r="N4" s="12">
        <v>2004</v>
      </c>
      <c r="O4" s="22"/>
      <c r="P4" s="12">
        <v>2005</v>
      </c>
      <c r="Q4" s="22"/>
      <c r="R4" s="12">
        <v>2006</v>
      </c>
      <c r="S4" s="22"/>
      <c r="T4" s="12">
        <v>2007</v>
      </c>
      <c r="U4" s="22"/>
    </row>
    <row r="5" spans="1:21" s="5" customFormat="1" ht="15">
      <c r="A5" s="4"/>
      <c r="B5" s="6" t="s">
        <v>38</v>
      </c>
      <c r="C5" s="12"/>
      <c r="D5" s="6" t="s">
        <v>38</v>
      </c>
      <c r="E5" s="12"/>
      <c r="F5" s="6" t="s">
        <v>38</v>
      </c>
      <c r="G5" s="12"/>
      <c r="H5" s="6" t="s">
        <v>38</v>
      </c>
      <c r="I5" s="12"/>
      <c r="J5" s="6" t="s">
        <v>38</v>
      </c>
      <c r="K5" s="12"/>
      <c r="L5" s="6" t="s">
        <v>38</v>
      </c>
      <c r="M5" s="12"/>
      <c r="N5" s="6" t="s">
        <v>38</v>
      </c>
      <c r="O5" s="12"/>
      <c r="P5" s="6" t="s">
        <v>38</v>
      </c>
      <c r="Q5" s="12"/>
      <c r="R5" s="6" t="s">
        <v>38</v>
      </c>
      <c r="S5" s="12"/>
      <c r="T5" s="6" t="s">
        <v>38</v>
      </c>
      <c r="U5" s="12"/>
    </row>
    <row r="6" spans="1:21" s="5" customFormat="1" ht="15">
      <c r="A6" s="4" t="s">
        <v>39</v>
      </c>
      <c r="B6" s="6" t="s">
        <v>41</v>
      </c>
      <c r="C6" s="12" t="s">
        <v>40</v>
      </c>
      <c r="D6" s="6" t="s">
        <v>41</v>
      </c>
      <c r="E6" s="12" t="s">
        <v>40</v>
      </c>
      <c r="F6" s="6" t="s">
        <v>41</v>
      </c>
      <c r="G6" s="12" t="s">
        <v>40</v>
      </c>
      <c r="H6" s="6" t="s">
        <v>41</v>
      </c>
      <c r="I6" s="12" t="s">
        <v>40</v>
      </c>
      <c r="J6" s="6" t="s">
        <v>41</v>
      </c>
      <c r="K6" s="12" t="s">
        <v>40</v>
      </c>
      <c r="L6" s="6" t="s">
        <v>41</v>
      </c>
      <c r="M6" s="12" t="s">
        <v>40</v>
      </c>
      <c r="N6" s="6" t="s">
        <v>41</v>
      </c>
      <c r="O6" s="12" t="s">
        <v>40</v>
      </c>
      <c r="P6" s="6" t="s">
        <v>41</v>
      </c>
      <c r="Q6" s="12" t="s">
        <v>40</v>
      </c>
      <c r="R6" s="6" t="s">
        <v>41</v>
      </c>
      <c r="S6" s="12" t="s">
        <v>40</v>
      </c>
      <c r="T6" s="6" t="s">
        <v>41</v>
      </c>
      <c r="U6" s="12" t="s">
        <v>40</v>
      </c>
    </row>
    <row r="7" s="12" customFormat="1" ht="15.75" thickBot="1"/>
    <row r="8" spans="1:21" ht="15.75" thickBot="1">
      <c r="A8" s="2" t="s">
        <v>42</v>
      </c>
      <c r="B8" s="28">
        <f>'560062-DININGHALL'!B5+'559809-REDHOUSE'!B5+'559841-MACARTHUR'!B5+'559940-HOWLAND'!B5+'559957-SCIENCE'!B5+'559965-HENDRICKS'!B5+'559973-DALRYMPLE'!B5+'559981-HALFWAY-ALLTHEWAY'!B5+LIBRARY!B5+'559999-RANDOMNORTH-RANDOMSOUTH'!B5+'560088-HAPPYVALLEY-SCHRADER'!B5+'560096-AUDITORIUM'!B5+'560104-MSH1'!B5+'560112-MSH2'!B5+'560120-MSH3'!B5+'560146-CAMPUSCENTER'!B5+'560153-COT5'!B5+'560161-COT6'!B5+'560179-THEATER'!B5+'560211-PERRINE'!B5+'560252-MUMFORD'!B5+'560260-CAB1'!B5+'560278-CAB2'!B5+'560286-COT1'!B5+'560294-COT2'!B5+'560302-COT3'!B5+'560310-COT4'!B5+MARLNORTH!B5+'560005-PRESSER'!B5+'560013-WOODARD'!B5+OLDMAINT!B5+'560187-PARKING'!B5+'560039-OP'!B5+'560021-BABER'!B5+'560138-MSH4'!B5+OLDLITTLEMATHER!B5</f>
        <v>8324</v>
      </c>
      <c r="C8" s="66">
        <f>'560062-DININGHALL'!C5+'559809-REDHOUSE'!C5+'559841-MACARTHUR'!C5+'559940-HOWLAND'!C5+'559957-SCIENCE'!C5+'559965-HENDRICKS'!C5+'559973-DALRYMPLE'!C5+'559981-HALFWAY-ALLTHEWAY'!C5+LIBRARY!C5+'559999-RANDOMNORTH-RANDOMSOUTH'!C5+'560088-HAPPYVALLEY-SCHRADER'!C5+'560096-AUDITORIUM'!C5+'560104-MSH1'!C5+'560112-MSH2'!C5+'560120-MSH3'!C5+'560146-CAMPUSCENTER'!C5+'560153-COT5'!C5+'560161-COT6'!C5+'560179-THEATER'!C5+'560211-PERRINE'!C5+'560252-MUMFORD'!C5+'560260-CAB1'!C5+'560278-CAB2'!C5+'560286-COT1'!C5+'560294-COT2'!C5+'560302-COT3'!C5+'560310-COT4'!C5+MARLNORTH!C5+'560005-PRESSER'!C5+'560013-WOODARD'!C5+OLDMAINT!C5+'560187-PARKING'!C5+'560039-OP'!C5+'560021-BABER'!C5+'560138-MSH4'!C5+OLDLITTLEMATHER!C5</f>
        <v>44117</v>
      </c>
      <c r="D8" s="28">
        <f>'560062-DININGHALL'!D5+'559809-REDHOUSE'!D5+'559841-MACARTHUR'!D5+'559940-HOWLAND'!D5+'559957-SCIENCE'!D5+'559965-HENDRICKS'!D5+'559973-DALRYMPLE'!D5+'559981-HALFWAY-ALLTHEWAY'!D5+LIBRARY!D5+'559999-RANDOMNORTH-RANDOMSOUTH'!D5+'560088-HAPPYVALLEY-SCHRADER'!D5+'560096-AUDITORIUM'!D5+'560104-MSH1'!D5+'560112-MSH2'!D5+'560120-MSH3'!D5+'560146-CAMPUSCENTER'!D5+'560153-COT5'!D5+'560161-COT6'!D5+'560179-THEATER'!D5+'560211-PERRINE'!D5+'560252-MUMFORD'!D5+'560260-CAB1'!D5+'560278-CAB2'!D5+'560286-COT1'!D5+'560294-COT2'!D5+'560302-COT3'!D5+'560310-COT4'!D5+MARLNORTH!D5+'560005-PRESSER'!D5+'560013-WOODARD'!D5+OLDMAINT!D5+'560187-PARKING'!D5+'560039-OP'!D5+'560021-BABER'!D5+'560138-MSH4'!D5+OLDLITTLEMATHER!D5+'560047-Sewer Pump'!D5</f>
        <v>9621.45</v>
      </c>
      <c r="E8" s="66">
        <f>'560062-DININGHALL'!E5+'559809-REDHOUSE'!E5+'559841-MACARTHUR'!E5+'559940-HOWLAND'!E5+'559957-SCIENCE'!E5+'559965-HENDRICKS'!E5+'559973-DALRYMPLE'!E5+'559981-HALFWAY-ALLTHEWAY'!E5+LIBRARY!E5+'559999-RANDOMNORTH-RANDOMSOUTH'!E5+'560088-HAPPYVALLEY-SCHRADER'!E5+'560096-AUDITORIUM'!E5+'560104-MSH1'!E5+'560112-MSH2'!E5+'560120-MSH3'!E5+'560146-CAMPUSCENTER'!E5+'560153-COT5'!E5+'560161-COT6'!E5+'560179-THEATER'!E5+'560211-PERRINE'!E5+'560252-MUMFORD'!E5+'560260-CAB1'!E5+'560278-CAB2'!E5+'560286-COT1'!E5+'560294-COT2'!E5+'560302-COT3'!E5+'560310-COT4'!E5+MARLNORTH!E5+'560005-PRESSER'!E5+'560013-WOODARD'!E5+OLDMAINT!E5+'560187-PARKING'!E5+'560039-OP'!E5+'560021-BABER'!E5+'560138-MSH4'!E5+OLDLITTLEMATHER!E5+'560047-Sewer Pump'!E5</f>
        <v>69339</v>
      </c>
      <c r="F8" s="28">
        <f>'560062-DININGHALL'!F5+'559809-REDHOUSE'!F5+'559841-MACARTHUR'!F5+'559940-HOWLAND'!F5+'559957-SCIENCE'!F5+'559965-HENDRICKS'!F5+'559973-DALRYMPLE'!F5+'559981-HALFWAY-ALLTHEWAY'!F5+LIBRARY!F5+'559999-RANDOMNORTH-RANDOMSOUTH'!F5+'560088-HAPPYVALLEY-SCHRADER'!F5+'560096-AUDITORIUM'!F5+'560104-MSH1'!F5+'560112-MSH2'!F5+'560120-MSH3'!F5+'560146-CAMPUSCENTER'!F5+'560153-COT5'!F5+'560161-COT6'!F5+'560179-THEATER'!F5+'560211-PERRINE'!F5+'560252-MUMFORD'!F5+'560260-CAB1'!F5+'560278-CAB2'!F5+'560286-COT1'!F5+'560294-COT2'!F5+'560302-COT3'!F5+'560310-COT4'!F5+MARLNORTH!F5+'560005-PRESSER'!F5+'560013-WOODARD'!F5+OLDMAINT!F5+'560187-PARKING'!F5+'560039-OP'!F5+'560021-BABER'!F5+'560138-MSH4'!F5+OLDLITTLEMATHER!F5+'560047-Sewer Pump'!F5+'560054-MAINT'!F5+'559882-WHITTEMORE'!F5</f>
        <v>9065.55</v>
      </c>
      <c r="G8" s="104">
        <f>'560062-DININGHALL'!G5+'559809-REDHOUSE'!G5+'559841-MACARTHUR'!G5+'559940-HOWLAND'!G5+'559957-SCIENCE'!G5+'559965-HENDRICKS'!G5+'559973-DALRYMPLE'!G5+'559981-HALFWAY-ALLTHEWAY'!G5+LIBRARY!G5+'559999-RANDOMNORTH-RANDOMSOUTH'!G5+'560088-HAPPYVALLEY-SCHRADER'!G5+'560096-AUDITORIUM'!G5+'560104-MSH1'!G5+'560112-MSH2'!G5+'560120-MSH3'!G5+'560146-CAMPUSCENTER'!G5+'560153-COT5'!G5+'560161-COT6'!G5+'560179-THEATER'!G5+'560211-PERRINE'!G5+'560252-MUMFORD'!G5+'560260-CAB1'!G5+'560278-CAB2'!G5+'560286-COT1'!G5+'560294-COT2'!G5+'560302-COT3'!G5+'560310-COT4'!G5+MARLNORTH!G5+'560005-PRESSER'!G5+'560013-WOODARD'!G5+OLDMAINT!G5+'560187-PARKING'!G5+'560039-OP'!G5+'560021-BABER'!G5+'560138-MSH4'!G5+OLDLITTLEMATHER!G5+'560047-Sewer Pump'!G5+'560054-MAINT'!G5+'559882-WHITTEMORE'!G5</f>
        <v>64483</v>
      </c>
      <c r="H8" s="28">
        <f>'560062-DININGHALL'!H5+'559809-REDHOUSE'!H5+'559841-MACARTHUR'!H5+'559940-HOWLAND'!H5+'559957-SCIENCE'!H5+'559965-HENDRICKS'!H5+'559973-DALRYMPLE'!H5+'559981-HALFWAY-ALLTHEWAY'!H5+LIBRARY!H5+'559999-RANDOMNORTH-RANDOMSOUTH'!H5+'560088-HAPPYVALLEY-SCHRADER'!H5+'560096-AUDITORIUM'!H5+'560104-MSH1'!H5+'560112-MSH2'!H5+'560120-MSH3'!H5+'560146-CAMPUSCENTER'!H5+'560153-COT5'!H5+'560161-COT6'!H5+'560179-THEATER'!H5+'560211-PERRINE'!H5+'560252-MUMFORD'!H5+'560260-CAB1'!H5+'560278-CAB2'!H5+'560286-COT1'!H5+'560294-COT2'!H5+'560302-COT3'!H5+'560310-COT4'!H5+MARLNORTH!H5+'560005-PRESSER'!H5+'560013-WOODARD'!H5+OLDMAINT!H5+'560187-PARKING'!H5+'560039-OP'!H5+'560021-BABER'!H5+'560138-MSH4'!H5+OLDLITTLEMATHER!H5+'560047-Sewer Pump'!H5+'560054-MAINT'!H5+'559882-WHITTEMORE'!H5</f>
        <v>7400.99</v>
      </c>
      <c r="I8" s="130">
        <f>'560062-DININGHALL'!I5+'559809-REDHOUSE'!I5+'559841-MACARTHUR'!I5+'559940-HOWLAND'!I5+'559957-SCIENCE'!I5+'559965-HENDRICKS'!I5+'559973-DALRYMPLE'!I5+'559981-HALFWAY-ALLTHEWAY'!I5+LIBRARY!I5+'559999-RANDOMNORTH-RANDOMSOUTH'!I5+'560088-HAPPYVALLEY-SCHRADER'!I5+'560096-AUDITORIUM'!I5+'560104-MSH1'!I5+'560112-MSH2'!I5+'560120-MSH3'!I5+'560146-CAMPUSCENTER'!I5+'560153-COT5'!I5+'560161-COT6'!I5+'560179-THEATER'!I5+'560211-PERRINE'!I5+'560252-MUMFORD'!I5+'560260-CAB1'!I5+'560278-CAB2'!I5+'560286-COT1'!I5+'560294-COT2'!I5+'560302-COT3'!I5+'560310-COT4'!I5+MARLNORTH!I5+'560005-PRESSER'!I5+'560013-WOODARD'!I5+OLDMAINT!I5+'560187-PARKING'!I5+'560039-OP'!I5+'560021-BABER'!I5+'560138-MSH4'!I5+OLDLITTLEMATHER!I5+'560047-Sewer Pump'!I5+'560054-MAINT'!I5+'559882-WHITTEMORE'!I5</f>
        <v>59569</v>
      </c>
      <c r="J8" s="28">
        <f>'560062-DININGHALL'!J5+'559809-REDHOUSE'!J5+'559841-MACARTHUR'!J5+'559940-HOWLAND'!J5+'559957-SCIENCE'!J5+'559965-HENDRICKS'!J5+'559973-DALRYMPLE'!J5+'559981-HALFWAY-ALLTHEWAY'!J5+LIBRARY!J5+'559999-RANDOMNORTH-RANDOMSOUTH'!J5+'560088-HAPPYVALLEY-SCHRADER'!J5+'560096-AUDITORIUM'!J5+'560104-MSH1'!J5+'560112-MSH2'!J5+'560120-MSH3'!J5+'560146-CAMPUSCENTER'!J5+'560153-COT5'!J5+'560161-COT6'!J5+'560179-THEATER'!J5+'560211-PERRINE'!J5+'560252-MUMFORD'!J5+'560260-CAB1'!J5+'560278-CAB2'!J5+'560286-COT1'!J5+'560294-COT2'!J5+'560302-COT3'!J5+'560310-COT4'!J5+MARLNORTH!J5+'560005-PRESSER'!J5+'560013-WOODARD'!J5+OLDMAINT!J5+'560187-PARKING'!J5+'560039-OP'!J5+'560021-BABER'!J5+'560138-MSH4'!J5+OLDLITTLEMATHER!J5+'560047-Sewer Pump'!J5+'560054-MAINT'!J5+'559882-WHITTEMORE'!J5+'561128-OUTOFWAY'!J5</f>
        <v>8245.090000000002</v>
      </c>
      <c r="K8" s="130">
        <f>'560062-DININGHALL'!K5+'559809-REDHOUSE'!K5+'559841-MACARTHUR'!K5+'559940-HOWLAND'!K5+'559957-SCIENCE'!K5+'559965-HENDRICKS'!K5+'559973-DALRYMPLE'!K5+'559981-HALFWAY-ALLTHEWAY'!K5+LIBRARY!K5+'559999-RANDOMNORTH-RANDOMSOUTH'!K5+'560088-HAPPYVALLEY-SCHRADER'!K5+'560096-AUDITORIUM'!K5+'560104-MSH1'!K5+'560112-MSH2'!K5+'560120-MSH3'!K5+'560146-CAMPUSCENTER'!K5+'560153-COT5'!K5+'560161-COT6'!K5+'560179-THEATER'!K5+'560211-PERRINE'!K5+'560252-MUMFORD'!K5+'560260-CAB1'!K5+'560278-CAB2'!K5+'560286-COT1'!K5+'560294-COT2'!K5+'560302-COT3'!K5+'560310-COT4'!K5+MARLNORTH!K5+'560005-PRESSER'!K5+'560013-WOODARD'!K5+OLDMAINT!K5+'560187-PARKING'!K5+'560039-OP'!K5+'560021-BABER'!K5+'560138-MSH4'!K5+OLDLITTLEMATHER!K5+'560047-Sewer Pump'!K5+'560054-MAINT'!K5+'559882-WHITTEMORE'!K5</f>
        <v>70375</v>
      </c>
      <c r="L8" s="223">
        <f>'560062-DININGHALL'!L5+'559809-REDHOUSE'!L5+'559841-MACARTHUR'!L5+'559940-HOWLAND'!L5+'559957-SCIENCE'!L5+'559965-HENDRICKS'!L5+'559973-DALRYMPLE'!L5+'559981-HALFWAY-ALLTHEWAY'!L5+LIBRARY!L5+'559999-RANDOMNORTH-RANDOMSOUTH'!L5+'560088-HAPPYVALLEY-SCHRADER'!L5+'560096-AUDITORIUM'!L5+'560104-MSH1'!L5+'560112-MSH2'!L5+'560120-MSH3'!L5+'560146-CAMPUSCENTER'!L5+'560153-COT5'!L5+'560161-COT6'!L5+'560179-THEATER'!L5+'560211-PERRINE'!L5+'560252-MUMFORD'!L5+'560260-CAB1'!L5+'560278-CAB2'!L5+'560286-COT1'!L5+'560294-COT2'!L5+'560302-COT3'!L5+'560310-COT4'!L5+MARLNORTH!L5+'560005-PRESSER'!L5+'560013-WOODARD'!L5+OLDMAINT!J5+'560187-PARKING'!L5+'560039-OP'!L5+'560021-BABER'!L5+'560138-MSH4'!L5+OLDLITTLEMATHER!L5+'560047-Sewer Pump'!L5+'560054-MAINT'!L5+'559882-WHITTEMORE'!L5+'561128-OUTOFWAY'!L5+'577413-GARDENS'!L5+'561151-MATHER ADD'!L5+'561177-WATER Tank Storage'!L5</f>
        <v>9963.500000000002</v>
      </c>
      <c r="M8" s="224">
        <f>'560062-DININGHALL'!M5+'559809-REDHOUSE'!M5+'559841-MACARTHUR'!M5+'559940-HOWLAND'!M5+'559957-SCIENCE'!M5+'559965-HENDRICKS'!M5+'559973-DALRYMPLE'!M5+'559981-HALFWAY-ALLTHEWAY'!M5+LIBRARY!M5+'559999-RANDOMNORTH-RANDOMSOUTH'!M5+'560088-HAPPYVALLEY-SCHRADER'!M5+'560096-AUDITORIUM'!M5+'560104-MSH1'!M5+'560112-MSH2'!M5+'560120-MSH3'!M5+'560146-CAMPUSCENTER'!M5+'560153-COT5'!M5+'560161-COT6'!M5+'560179-THEATER'!M5+'560211-PERRINE'!M5+'560252-MUMFORD'!M5+'560260-CAB1'!M5+'560278-CAB2'!M5+'560286-COT1'!M5+'560294-COT2'!M5+'560302-COT3'!M5+'560310-COT4'!M5+MARLNORTH!M5+'560005-PRESSER'!M5+'560013-WOODARD'!M5+OLDMAINT!K5+'560187-PARKING'!M5+'560039-OP'!M5+'560021-BABER'!M5+'560138-MSH4'!M5+OLDLITTLEMATHER!M5+'560047-Sewer Pump'!M5+'560054-MAINT'!M5+'559882-WHITTEMORE'!M5+'561128-OUTOFWAY'!M5+'577413-GARDENS'!M5+'561151-MATHER ADD'!M5+'561177-WATER Tank Storage'!M5</f>
        <v>71646.05</v>
      </c>
      <c r="N8" s="223">
        <f>'560062-DININGHALL'!N5+'559809-REDHOUSE'!N5+'559841-MACARTHUR'!N5+'559940-HOWLAND'!N5+'559957-SCIENCE'!N5+'559965-HENDRICKS'!N5+'559973-DALRYMPLE'!N5+'559981-HALFWAY-ALLTHEWAY'!N5+LIBRARY!N5+'559999-RANDOMNORTH-RANDOMSOUTH'!N5+'560088-HAPPYVALLEY-SCHRADER'!N5+'560096-AUDITORIUM'!N5+'560104-MSH1'!N5+'560112-MSH2'!N5+'560120-MSH3'!N5+'560146-CAMPUSCENTER'!N5+'560153-COT5'!N5+'560161-COT6'!N5+'560179-THEATER'!N5+'560211-PERRINE'!N5+'560252-MUMFORD'!N5+'560260-CAB1'!N5+'560278-CAB2'!N5+'560286-COT1'!N5+'560294-COT2'!N5+'560302-COT3'!N5+'560310-COT4'!N5+MARLNORTH!N5+'560005-PRESSER'!N5+'560013-WOODARD'!N5+OLDMAINT!L5+'560187-PARKING'!N5+'560039-OP'!N5+'560021-BABER'!N5+'560138-MSH4'!N5+OLDLITTLEMATHER!N5+'560047-Sewer Pump'!N5+'560054-MAINT'!N5+'559882-WHITTEMORE'!N5+'561128-OUTOFWAY'!N5+'577413-GARDENS'!N5+'561151-MATHER ADD'!N5+'561177-WATER Tank Storage'!N5</f>
        <v>9189.290000000003</v>
      </c>
      <c r="O8" s="224">
        <f>'560062-DININGHALL'!O5+'559809-REDHOUSE'!O5+'559841-MACARTHUR'!O5+'559940-HOWLAND'!O5+'559957-SCIENCE'!O5+'559965-HENDRICKS'!O5+'559973-DALRYMPLE'!O5+'559981-HALFWAY-ALLTHEWAY'!O5+LIBRARY!O5+'559999-RANDOMNORTH-RANDOMSOUTH'!O5+'560088-HAPPYVALLEY-SCHRADER'!O5+'560096-AUDITORIUM'!O5+'560104-MSH1'!O5+'560112-MSH2'!O5+'560120-MSH3'!O5+'560146-CAMPUSCENTER'!O5+'560153-COT5'!O5+'560161-COT6'!O5+'560179-THEATER'!O5+'560211-PERRINE'!O5+'560252-MUMFORD'!O5+'560260-CAB1'!O5+'560278-CAB2'!O5+'560286-COT1'!O5+'560294-COT2'!O5+'560302-COT3'!O5+'560310-COT4'!O5+MARLNORTH!O5+'560005-PRESSER'!O5+'560013-WOODARD'!O5+OLDMAINT!M5+'560187-PARKING'!O5+'560039-OP'!O5+'560021-BABER'!O5+'560138-MSH4'!O5+OLDLITTLEMATHER!O5+'560047-Sewer Pump'!O5+'560054-MAINT'!O5+'559882-WHITTEMORE'!O5+'561128-OUTOFWAY'!O5+'577413-GARDENS'!O5+'561151-MATHER ADD'!O5+'561177-WATER Tank Storage'!O5</f>
        <v>69053</v>
      </c>
      <c r="P8" s="223">
        <f>'560062-DININGHALL'!P5+'559809-REDHOUSE'!P5+'559841-MACARTHUR'!P5+'559940-HOWLAND'!P5+'559957-SCIENCE'!P5+'559965-HENDRICKS'!P5+'559973-DALRYMPLE'!P5+'559981-HALFWAY-ALLTHEWAY'!P5+LIBRARY!P5+'559999-RANDOMNORTH-RANDOMSOUTH'!P5+'560088-HAPPYVALLEY-SCHRADER'!P5+'560096-AUDITORIUM'!P5+'560104-MSH1'!P5+'560112-MSH2'!P5+'560120-MSH3'!P5+'560146-CAMPUSCENTER'!P5+'560153-COT5'!P5+'560161-COT6'!P5+'560179-THEATER'!P5+'560211-PERRINE'!P5+'560252-MUMFORD'!P5+'560260-CAB1'!P5+'560278-CAB2'!P5+'560286-COT1'!P5+'560294-COT2'!P5+'560302-COT3'!P5+'560310-COT4'!P5+MARLNORTH!P5+'560005-PRESSER'!P5+'560013-WOODARD'!P5+OLDMAINT!N5+'560187-PARKING'!P5+'560039-OP'!P5+'560021-BABER'!P5+'560138-MSH4'!P5+OLDLITTLEMATHER!P5+'560047-Sewer Pump'!P5+'560054-MAINT'!P5+'559882-WHITTEMORE'!P5+'561128-OUTOFWAY'!P5+'577413-GARDENS'!P5+'561151-MATHER ADD'!P5+'561177-WATER Tank Storage'!P5</f>
        <v>9226.8</v>
      </c>
      <c r="Q8" s="224">
        <f>'560062-DININGHALL'!Q5+'559809-REDHOUSE'!Q5+'559841-MACARTHUR'!Q5+'559940-HOWLAND'!Q5+'559957-SCIENCE'!Q5+'559965-HENDRICKS'!Q5+'559973-DALRYMPLE'!Q5+'559981-HALFWAY-ALLTHEWAY'!Q5+LIBRARY!Q5+'559999-RANDOMNORTH-RANDOMSOUTH'!Q5+'560088-HAPPYVALLEY-SCHRADER'!Q5+'560096-AUDITORIUM'!Q5+'560104-MSH1'!Q5+'560112-MSH2'!Q5+'560120-MSH3'!Q5+'560146-CAMPUSCENTER'!Q5+'560153-COT5'!Q5+'560161-COT6'!Q5+'560179-THEATER'!Q5+'560211-PERRINE'!Q5+'560252-MUMFORD'!Q5+'560260-CAB1'!Q5+'560278-CAB2'!Q5+'560286-COT1'!Q5+'560294-COT2'!Q5+'560302-COT3'!Q5+'560310-COT4'!Q5+MARLNORTH!Q5+'560005-PRESSER'!Q5+'560013-WOODARD'!Q5+OLDMAINT!O5+'560187-PARKING'!Q5+'560039-OP'!Q5+'560021-BABER'!Q5+'560138-MSH4'!Q5+OLDLITTLEMATHER!Q5+'560047-Sewer Pump'!Q5+'560054-MAINT'!Q5+'559882-WHITTEMORE'!Q5+'561128-OUTOFWAY'!Q5+'577413-GARDENS'!Q5+'561151-MATHER ADD'!Q5+'561177-WATER Tank Storage'!Q5</f>
        <v>68515.01</v>
      </c>
      <c r="R8" s="223">
        <f>'560062-DININGHALL'!R5+'559809-REDHOUSE'!R5+'559841-MACARTHUR'!R5+'559940-HOWLAND'!R5+'559957-SCIENCE'!R5+'559965-HENDRICKS'!R5+'559973-DALRYMPLE'!R5+'559981-HALFWAY-ALLTHEWAY'!R5+LIBRARY!R5+'559999-RANDOMNORTH-RANDOMSOUTH'!R5+'560088-HAPPYVALLEY-SCHRADER'!R5+'560096-AUDITORIUM'!R5+'560104-MSH1'!R5+'560112-MSH2'!R5+'560120-MSH3'!R5+'560146-CAMPUSCENTER'!R5+'560153-COT5'!R5+'560161-COT6'!R5+'560179-THEATER'!R5+'560211-PERRINE'!R5+'560252-MUMFORD'!R5+'560260-CAB1'!R5+'560278-CAB2'!R5+'560286-COT1'!R5+'560294-COT2'!R5+'560302-COT3'!R5+'560310-COT4'!R5+MARLNORTH!R5+'560005-PRESSER'!R5+'560013-WOODARD'!R5+OLDMAINT!P5+'560187-PARKING'!R5+'560039-OP'!R5+'560021-BABER'!R5+'560138-MSH4'!R5+OLDLITTLEMATHER!R5+'560047-Sewer Pump'!R5+'560054-MAINT'!R5+'559882-WHITTEMORE'!R5+'561128-OUTOFWAY'!R5+'577413-GARDENS'!R5+'561151-MATHER ADD'!R5+'561177-WATER Tank Storage'!R5</f>
        <v>10386.299999999997</v>
      </c>
      <c r="S8" s="224">
        <f>'560062-DININGHALL'!S5+'559809-REDHOUSE'!S5+'559841-MACARTHUR'!S5+'559940-HOWLAND'!S5+'559957-SCIENCE'!S5+'559965-HENDRICKS'!S5+'559973-DALRYMPLE'!S5+'559981-HALFWAY-ALLTHEWAY'!S5+LIBRARY!S5+'559999-RANDOMNORTH-RANDOMSOUTH'!S5+'560088-HAPPYVALLEY-SCHRADER'!S5+'560096-AUDITORIUM'!S5+'560104-MSH1'!S5+'560112-MSH2'!S5+'560120-MSH3'!S5+'560146-CAMPUSCENTER'!S5+'560153-COT5'!S5+'560161-COT6'!S5+'560179-THEATER'!S5+'560211-PERRINE'!S5+'560252-MUMFORD'!S5+'560260-CAB1'!S5+'560278-CAB2'!S5+'560286-COT1'!S5+'560294-COT2'!S5+'560302-COT3'!S5+'560310-COT4'!S5+MARLNORTH!S5+'560005-PRESSER'!S5+'560013-WOODARD'!S5+OLDMAINT!Q5+'560187-PARKING'!S5+'560039-OP'!S5+'560021-BABER'!S5+'560138-MSH4'!S5+OLDLITTLEMATHER!S5+'560047-Sewer Pump'!S5+'560054-MAINT'!S5+'559882-WHITTEMORE'!S5+'561128-OUTOFWAY'!S5+'577413-GARDENS'!S5+'561151-MATHER ADD'!S5+'561177-WATER Tank Storage'!S5</f>
        <v>64819.28</v>
      </c>
      <c r="T8" s="223">
        <f>'560062-DININGHALL'!T5+'559809-REDHOUSE'!T5+'559841-MACARTHUR'!T5+'559940-HOWLAND'!T5+'559957-SCIENCE'!T5+'559965-HENDRICKS'!T5+'559973-DALRYMPLE'!T5+'559981-HALFWAY-ALLTHEWAY'!T5+LIBRARY!T5+'559999-RANDOMNORTH-RANDOMSOUTH'!T5+'560088-HAPPYVALLEY-SCHRADER'!T5+'560096-AUDITORIUM'!T5+'560104-MSH1'!T5+'560112-MSH2'!T5+'560120-MSH3'!T5+'560146-CAMPUSCENTER'!T5+'560153-COT5'!T5+'560161-COT6'!T5+'560179-THEATER'!T5+'560211-PERRINE'!T5+'560252-MUMFORD'!T5+'560260-CAB1'!T5+'560278-CAB2'!T5+'560286-COT1'!T5+'560294-COT2'!T5+'560302-COT3'!T5+'560310-COT4'!T5+MARLNORTH!T5+'560005-PRESSER'!T5+'560013-WOODARD'!T5+OLDMAINT!R5+'560187-PARKING'!T5+'560039-OP'!T5+'560021-BABER'!T5+'560138-MSH4'!T5+OLDLITTLEMATHER!T5+'560047-Sewer Pump'!T5+'560054-MAINT'!T5+'559882-WHITTEMORE'!T5+'561128-OUTOFWAY'!T5+'577413-GARDENS'!T5+'561151-MATHER ADD'!T5+'561177-WATER Tank Storage'!T5</f>
        <v>7368.450000000001</v>
      </c>
      <c r="U8" s="224">
        <f>'560062-DININGHALL'!U5+'559809-REDHOUSE'!U5+'559841-MACARTHUR'!U5+'559940-HOWLAND'!U5+'559957-SCIENCE'!U5+'559965-HENDRICKS'!U5+'559973-DALRYMPLE'!U5+'559981-HALFWAY-ALLTHEWAY'!U5+LIBRARY!U5+'559999-RANDOMNORTH-RANDOMSOUTH'!U5+'560088-HAPPYVALLEY-SCHRADER'!U5+'560096-AUDITORIUM'!U5+'560104-MSH1'!U5+'560112-MSH2'!U5+'560120-MSH3'!U5+'560146-CAMPUSCENTER'!U5+'560153-COT5'!U5+'560161-COT6'!U5+'560179-THEATER'!U5+'560211-PERRINE'!U5+'560252-MUMFORD'!U5+'560260-CAB1'!U5+'560278-CAB2'!U5+'560286-COT1'!U5+'560294-COT2'!U5+'560302-COT3'!U5+'560310-COT4'!U5+MARLNORTH!U5+'560005-PRESSER'!U5+'560013-WOODARD'!U5+OLDMAINT!S5+'560187-PARKING'!U5+'560039-OP'!U5+'560021-BABER'!U5+'560138-MSH4'!U5+OLDLITTLEMATHER!U5+'560047-Sewer Pump'!U5+'560054-MAINT'!U5+'559882-WHITTEMORE'!U5+'561128-OUTOFWAY'!U5+'577413-GARDENS'!U5+'561151-MATHER ADD'!U5+'561177-WATER Tank Storage'!U5</f>
        <v>45595</v>
      </c>
    </row>
    <row r="9" spans="1:21" ht="15.75" thickBot="1">
      <c r="A9" s="2" t="s">
        <v>43</v>
      </c>
      <c r="B9" s="30">
        <f>'560062-DININGHALL'!B6+'559809-REDHOUSE'!B6+'559841-MACARTHUR'!B6+'559940-HOWLAND'!B6+'559957-SCIENCE'!B6+'559965-HENDRICKS'!B6+'559973-DALRYMPLE'!B6+'559981-HALFWAY-ALLTHEWAY'!B6+LIBRARY!B6+'559999-RANDOMNORTH-RANDOMSOUTH'!B6+'560088-HAPPYVALLEY-SCHRADER'!B6+'560096-AUDITORIUM'!B6+'560104-MSH1'!B6+'560112-MSH2'!B6+'560120-MSH3'!B6+'560146-CAMPUSCENTER'!B6+'560153-COT5'!B6+'560161-COT6'!B6+'560179-THEATER'!B6+'560211-PERRINE'!B6+'560252-MUMFORD'!B6+'560260-CAB1'!B6+'560278-CAB2'!B6+'560286-COT1'!B6+'560294-COT2'!B6+'560302-COT3'!B6+'560310-COT4'!B6+MARLNORTH!B6+'560005-PRESSER'!B6+'560013-WOODARD'!B5+OLDMAINT!B6+'560187-PARKING'!B6+'560039-OP'!B6+'560021-BABER'!B6+'560138-MSH4'!B6+OLDLITTLEMATHER!B6</f>
        <v>10383.53</v>
      </c>
      <c r="C9" s="65">
        <f>'560062-DININGHALL'!C6+'559809-REDHOUSE'!C6+'559841-MACARTHUR'!C6+'559940-HOWLAND'!C6+'559957-SCIENCE'!C6+'559965-HENDRICKS'!C6+'559973-DALRYMPLE'!C6+'559981-HALFWAY-ALLTHEWAY'!C6+LIBRARY!C6+'559999-RANDOMNORTH-RANDOMSOUTH'!C6+'560088-HAPPYVALLEY-SCHRADER'!C6+'560096-AUDITORIUM'!C6+'560104-MSH1'!C6+'560112-MSH2'!C6+'560120-MSH3'!C6+'560146-CAMPUSCENTER'!C6+'560153-COT5'!C6+'560161-COT6'!C6+'560179-THEATER'!C6+'560211-PERRINE'!C6+'560252-MUMFORD'!C6+'560260-CAB1'!C6+'560278-CAB2'!C6+'560286-COT1'!C6+'560294-COT2'!C6+'560302-COT3'!C6+'560310-COT4'!C6+MARLNORTH!C6+'560005-PRESSER'!C6+'560013-WOODARD'!C5+OLDMAINT!C6+'560187-PARKING'!C6+'560039-OP'!C6+'560021-BABER'!C6+'560138-MSH4'!C6+OLDLITTLEMATHER!C6</f>
        <v>55694</v>
      </c>
      <c r="D9" s="30">
        <f>'560062-DININGHALL'!D6+'559809-REDHOUSE'!D6+'559841-MACARTHUR'!D6+'559940-HOWLAND'!D6+'559957-SCIENCE'!D6+'559965-HENDRICKS'!D6+'559973-DALRYMPLE'!D6+'559981-HALFWAY-ALLTHEWAY'!D6+LIBRARY!D6+'559999-RANDOMNORTH-RANDOMSOUTH'!D6+'560088-HAPPYVALLEY-SCHRADER'!D6+'560096-AUDITORIUM'!D6+'560104-MSH1'!D6+'560112-MSH2'!D6+'560120-MSH3'!D6+'560146-CAMPUSCENTER'!D6+'560153-COT5'!D6+'560161-COT6'!D6+'560179-THEATER'!D6+'560211-PERRINE'!D6+'560252-MUMFORD'!D6+'560260-CAB1'!D6+'560278-CAB2'!D6+'560286-COT1'!D6+'560294-COT2'!D6+'560302-COT3'!D6+'560310-COT4'!D6+MARLNORTH!D6+'560005-PRESSER'!D6+'560013-WOODARD'!D6+OLDMAINT!D6+'560187-PARKING'!D6+'560039-OP'!D6+'560021-BABER'!D6+'560138-MSH4'!D6+OLDLITTLEMATHER!D6+'560047-Sewer Pump'!D6</f>
        <v>10391.139999999996</v>
      </c>
      <c r="E9" s="65">
        <f>'560062-DININGHALL'!E6+'559809-REDHOUSE'!E6+'559841-MACARTHUR'!E6+'559940-HOWLAND'!E6+'559957-SCIENCE'!E6+'559965-HENDRICKS'!E6+'559973-DALRYMPLE'!E6+'559981-HALFWAY-ALLTHEWAY'!E6+LIBRARY!E6+'559999-RANDOMNORTH-RANDOMSOUTH'!E6+'560088-HAPPYVALLEY-SCHRADER'!E6+'560096-AUDITORIUM'!E6+'560104-MSH1'!E6+'560112-MSH2'!E6+'560120-MSH3'!E6+'560146-CAMPUSCENTER'!E6+'560153-COT5'!E6+'560161-COT6'!E6+'560179-THEATER'!E6+'560211-PERRINE'!E6+'560252-MUMFORD'!E6+'560260-CAB1'!E6+'560278-CAB2'!E6+'560286-COT1'!E6+'560294-COT2'!E6+'560302-COT3'!E6+'560310-COT4'!E6+MARLNORTH!E6+'560005-PRESSER'!E6+'560013-WOODARD'!E6+OLDMAINT!E6+'560187-PARKING'!E6+'560039-OP'!E6+'560021-BABER'!E6+'560138-MSH4'!E6+OLDLITTLEMATHER!E6+'560047-Sewer Pump'!E6</f>
        <v>75610</v>
      </c>
      <c r="F9" s="30">
        <f>'560062-DININGHALL'!F6+'559809-REDHOUSE'!F6+'559841-MACARTHUR'!F6+'559940-HOWLAND'!F6+'559957-SCIENCE'!F6+'559965-HENDRICKS'!F6+'559973-DALRYMPLE'!F6+'559981-HALFWAY-ALLTHEWAY'!F6+LIBRARY!F6+'559999-RANDOMNORTH-RANDOMSOUTH'!F6+'560088-HAPPYVALLEY-SCHRADER'!F6+'560096-AUDITORIUM'!F6+'560104-MSH1'!F6+'560112-MSH2'!F6+'560120-MSH3'!F6+'560146-CAMPUSCENTER'!F6+'560153-COT5'!F6+'560161-COT6'!F6+'560179-THEATER'!F6+'560211-PERRINE'!F6+'560252-MUMFORD'!F6+'560260-CAB1'!F6+'560278-CAB2'!F6+'560286-COT1'!F6+'560294-COT2'!F6+'560302-COT3'!F6+'560310-COT4'!F6+MARLNORTH!F6+'560005-PRESSER'!F6+'560013-WOODARD'!F6+OLDMAINT!F6+'560187-PARKING'!F6+'560039-OP'!F6+'560021-BABER'!F6+'560138-MSH4'!F6+OLDLITTLEMATHER!F6+'560047-Sewer Pump'!F6+'560054-MAINT'!F6+'559882-WHITTEMORE'!F6</f>
        <v>14156.391000000001</v>
      </c>
      <c r="G9" s="105">
        <f>'560062-DININGHALL'!G6+'559809-REDHOUSE'!G6+'559841-MACARTHUR'!G6+'559940-HOWLAND'!G6+'559957-SCIENCE'!G6+'559965-HENDRICKS'!G6+'559973-DALRYMPLE'!G6+'559981-HALFWAY-ALLTHEWAY'!G6+LIBRARY!G6+'559999-RANDOMNORTH-RANDOMSOUTH'!G6+'560088-HAPPYVALLEY-SCHRADER'!G6+'560096-AUDITORIUM'!G6+'560104-MSH1'!G6+'560112-MSH2'!G6+'560120-MSH3'!G6+'560146-CAMPUSCENTER'!G6+'560153-COT5'!G6+'560161-COT6'!G6+'560179-THEATER'!G6+'560211-PERRINE'!G6+'560252-MUMFORD'!G6+'560260-CAB1'!G6+'560278-CAB2'!G6+'560286-COT1'!G6+'560294-COT2'!G6+'560302-COT3'!G6+'560310-COT4'!G6+MARLNORTH!G6+'560005-PRESSER'!G6+'560013-WOODARD'!G6+OLDMAINT!G6+'560187-PARKING'!G6+'560039-OP'!G6+'560021-BABER'!G6+'560138-MSH4'!G6+OLDLITTLEMATHER!G6+'560047-Sewer Pump'!G6+'560054-MAINT'!G6+'559882-WHITTEMORE'!G6</f>
        <v>91919</v>
      </c>
      <c r="H9" s="28">
        <f>'560062-DININGHALL'!H6+'559809-REDHOUSE'!H6+'559841-MACARTHUR'!H6+'559940-HOWLAND'!H6+'559957-SCIENCE'!H6+'559965-HENDRICKS'!H6+'559973-DALRYMPLE'!H6+'559981-HALFWAY-ALLTHEWAY'!H6+LIBRARY!H6+'559999-RANDOMNORTH-RANDOMSOUTH'!H6+'560088-HAPPYVALLEY-SCHRADER'!H6+'560096-AUDITORIUM'!H6+'560104-MSH1'!H6+'560112-MSH2'!H6+'560120-MSH3'!H6+'560146-CAMPUSCENTER'!H6+'560153-COT5'!H6+'560161-COT6'!H6+'560179-THEATER'!H6+'560211-PERRINE'!H6+'560252-MUMFORD'!H6+'560260-CAB1'!H6+'560278-CAB2'!H6+'560286-COT1'!H6+'560294-COT2'!H6+'560302-COT3'!H6+'560310-COT4'!H6+MARLNORTH!H6+'560005-PRESSER'!H6+'560013-WOODARD'!H6+OLDMAINT!H6+'560187-PARKING'!H6+'560039-OP'!H6+'560021-BABER'!H6+'560138-MSH4'!H6+OLDLITTLEMATHER!H6+'560047-Sewer Pump'!H6+'560054-MAINT'!H6+'559882-WHITTEMORE'!H6</f>
        <v>10922.58</v>
      </c>
      <c r="I9" s="131">
        <f>'560062-DININGHALL'!I6+'559809-REDHOUSE'!I6+'559841-MACARTHUR'!I6+'559940-HOWLAND'!I6+'559957-SCIENCE'!I6+'559965-HENDRICKS'!I6+'559973-DALRYMPLE'!I6+'559981-HALFWAY-ALLTHEWAY'!I6+LIBRARY!I6+'559999-RANDOMNORTH-RANDOMSOUTH'!I6+'560088-HAPPYVALLEY-SCHRADER'!I6+'560096-AUDITORIUM'!I6+'560104-MSH1'!I6+'560112-MSH2'!I6+'560120-MSH3'!I6+'560146-CAMPUSCENTER'!I6+'560153-COT5'!I6+'560161-COT6'!I6+'560179-THEATER'!I6+'560211-PERRINE'!I6+'560252-MUMFORD'!I6+'560260-CAB1'!I6+'560278-CAB2'!I6+'560286-COT1'!I6+'560294-COT2'!I6+'560302-COT3'!I6+'560310-COT4'!I6+MARLNORTH!I6+'560005-PRESSER'!I6+'560013-WOODARD'!I6+OLDMAINT!I6+'560187-PARKING'!I6+'560039-OP'!I6+'560021-BABER'!I6+'560138-MSH4'!I6+OLDLITTLEMATHER!I6+'560047-Sewer Pump'!I6+'560054-MAINT'!I6+'559882-WHITTEMORE'!I6</f>
        <v>86570</v>
      </c>
      <c r="J9" s="28">
        <f>'560062-DININGHALL'!J6+'559809-REDHOUSE'!J6+'559841-MACARTHUR'!J6+'559940-HOWLAND'!J6+'559957-SCIENCE'!J6+'559965-HENDRICKS'!J6+'559973-DALRYMPLE'!J6+'559981-HALFWAY-ALLTHEWAY'!J6+LIBRARY!J6+'559999-RANDOMNORTH-RANDOMSOUTH'!J6+'560088-HAPPYVALLEY-SCHRADER'!J6+'560096-AUDITORIUM'!J6+'560104-MSH1'!J6+'560112-MSH2'!J6+'560120-MSH3'!J6+'560146-CAMPUSCENTER'!J6+'560153-COT5'!J6+'560161-COT6'!J6+'560179-THEATER'!J6+'560211-PERRINE'!J6+'560252-MUMFORD'!J6+'560260-CAB1'!J6+'560278-CAB2'!J6+'560286-COT1'!J6+'560294-COT2'!J6+'560302-COT3'!J6+'560310-COT4'!J6+MARLNORTH!J6+'560005-PRESSER'!J6+'560013-WOODARD'!J6+OLDMAINT!J6+'560187-PARKING'!J6+'560039-OP'!J6+'560021-BABER'!J6+'560138-MSH4'!J6+OLDLITTLEMATHER!J6+'560047-Sewer Pump'!J6+'560054-MAINT'!J6+'559882-WHITTEMORE'!J6+'561128-OUTOFWAY'!J6</f>
        <v>9588.580000000004</v>
      </c>
      <c r="K9" s="130">
        <f>'560062-DININGHALL'!K6+'559809-REDHOUSE'!K6+'559841-MACARTHUR'!K6+'559940-HOWLAND'!K6+'559957-SCIENCE'!K6+'559965-HENDRICKS'!K6+'559973-DALRYMPLE'!K6+'559981-HALFWAY-ALLTHEWAY'!K6+LIBRARY!K6+'559999-RANDOMNORTH-RANDOMSOUTH'!K6+'560088-HAPPYVALLEY-SCHRADER'!K6+'560096-AUDITORIUM'!K6+'560104-MSH1'!K6+'560112-MSH2'!K6+'560120-MSH3'!K6+'560146-CAMPUSCENTER'!K6+'560153-COT5'!K6+'560161-COT6'!K6+'560179-THEATER'!K6+'560211-PERRINE'!K6+'560252-MUMFORD'!K6+'560260-CAB1'!K6+'560278-CAB2'!K6+'560286-COT1'!K6+'560294-COT2'!K6+'560302-COT3'!K6+'560310-COT4'!K6+MARLNORTH!K6+'560005-PRESSER'!K6+'560013-WOODARD'!K6+OLDMAINT!K6+'560187-PARKING'!K6+'560039-OP'!K6+'560021-BABER'!K6+'560138-MSH4'!K6+OLDLITTLEMATHER!K6+'560047-Sewer Pump'!K6+'560054-MAINT'!K6+'559882-WHITTEMORE'!K6</f>
        <v>84119</v>
      </c>
      <c r="L9" s="225">
        <f>'560062-DININGHALL'!L6+'559809-REDHOUSE'!L6+'559841-MACARTHUR'!L6+'559940-HOWLAND'!L6+'559957-SCIENCE'!L6+'559965-HENDRICKS'!L6+'559973-DALRYMPLE'!L6+'559981-HALFWAY-ALLTHEWAY'!L6+LIBRARY!L6+'559999-RANDOMNORTH-RANDOMSOUTH'!L6+'560088-HAPPYVALLEY-SCHRADER'!L6+'560096-AUDITORIUM'!L6+'560104-MSH1'!L6+'560112-MSH2'!L6+'560120-MSH3'!L6+'560146-CAMPUSCENTER'!L6+'560153-COT5'!L6+'560161-COT6'!L6+'560179-THEATER'!L6+'560211-PERRINE'!L6+'560252-MUMFORD'!L6+'560260-CAB1'!L6+'560278-CAB2'!L6+'560286-COT1'!L6+'560294-COT2'!L6+'560302-COT3'!L6+'560310-COT4'!L6+MARLNORTH!L6+'560005-PRESSER'!L6+'560013-WOODARD'!L6+OLDMAINT!J6+'560187-PARKING'!L6+'560039-OP'!L6+'560021-BABER'!L6+'560138-MSH4'!L6+OLDLITTLEMATHER!L6+'560047-Sewer Pump'!L6+'560054-MAINT'!L6+'559882-WHITTEMORE'!L6+'561128-OUTOFWAY'!L6+'577413-GARDENS'!L6+'561151-MATHER ADD'!L6+'561177-WATER Tank Storage'!L6</f>
        <v>11526.749999999998</v>
      </c>
      <c r="M9" s="226">
        <f>'560062-DININGHALL'!M6+'559809-REDHOUSE'!M6+'559841-MACARTHUR'!M6+'559940-HOWLAND'!M6+'559957-SCIENCE'!M6+'559965-HENDRICKS'!M6+'559973-DALRYMPLE'!M6+'559981-HALFWAY-ALLTHEWAY'!M6+LIBRARY!M6+'559999-RANDOMNORTH-RANDOMSOUTH'!M6+'560088-HAPPYVALLEY-SCHRADER'!M6+'560096-AUDITORIUM'!M6+'560104-MSH1'!M6+'560112-MSH2'!M6+'560120-MSH3'!M6+'560146-CAMPUSCENTER'!M6+'560153-COT5'!M6+'560161-COT6'!M6+'560179-THEATER'!M6+'560211-PERRINE'!M6+'560252-MUMFORD'!M6+'560260-CAB1'!M6+'560278-CAB2'!M6+'560286-COT1'!M6+'560294-COT2'!M6+'560302-COT3'!M6+'560310-COT4'!M6+MARLNORTH!M6+'560005-PRESSER'!M6+'560013-WOODARD'!M6+OLDMAINT!K6+'560187-PARKING'!M6+'560039-OP'!M6+'560021-BABER'!M6+'560138-MSH4'!M6+OLDLITTLEMATHER!M6+'560047-Sewer Pump'!M6+'560054-MAINT'!M6+'559882-WHITTEMORE'!M6+'561128-OUTOFWAY'!M6+'577413-GARDENS'!M6+'561151-MATHER ADD'!M6+'561177-WATER Tank Storage'!M6</f>
        <v>91210</v>
      </c>
      <c r="N9" s="225">
        <f>'560062-DININGHALL'!N6+'559809-REDHOUSE'!N6+'559841-MACARTHUR'!N6+'559940-HOWLAND'!N6+'559957-SCIENCE'!N6+'559965-HENDRICKS'!N6+'559973-DALRYMPLE'!N6+'559981-HALFWAY-ALLTHEWAY'!N6+LIBRARY!N6+'559999-RANDOMNORTH-RANDOMSOUTH'!N6+'560088-HAPPYVALLEY-SCHRADER'!N6+'560096-AUDITORIUM'!N6+'560104-MSH1'!N6+'560112-MSH2'!N6+'560120-MSH3'!N6+'560146-CAMPUSCENTER'!N6+'560153-COT5'!N6+'560161-COT6'!N6+'560179-THEATER'!N6+'560211-PERRINE'!N6+'560252-MUMFORD'!N6+'560260-CAB1'!N6+'560278-CAB2'!N6+'560286-COT1'!N6+'560294-COT2'!N6+'560302-COT3'!N6+'560310-COT4'!N6+MARLNORTH!N6+'560005-PRESSER'!N6+'560013-WOODARD'!N6+OLDMAINT!L6+'560187-PARKING'!N6+'560039-OP'!N6+'560021-BABER'!N6+'560138-MSH4'!N6+OLDLITTLEMATHER!N6+'560047-Sewer Pump'!N6+'560054-MAINT'!N6+'559882-WHITTEMORE'!N6+'561128-OUTOFWAY'!N6+'577413-GARDENS'!N6+'561151-MATHER ADD'!N6+'561177-WATER Tank Storage'!N6</f>
        <v>12048.72</v>
      </c>
      <c r="O9" s="226">
        <f>'560062-DININGHALL'!O6+'559809-REDHOUSE'!O6+'559841-MACARTHUR'!O6+'559940-HOWLAND'!O6+'559957-SCIENCE'!O6+'559965-HENDRICKS'!O6+'559973-DALRYMPLE'!O6+'559981-HALFWAY-ALLTHEWAY'!O6+LIBRARY!O6+'559999-RANDOMNORTH-RANDOMSOUTH'!O6+'560088-HAPPYVALLEY-SCHRADER'!O6+'560096-AUDITORIUM'!O6+'560104-MSH1'!O6+'560112-MSH2'!O6+'560120-MSH3'!O6+'560146-CAMPUSCENTER'!O6+'560153-COT5'!O6+'560161-COT6'!O6+'560179-THEATER'!O6+'560211-PERRINE'!O6+'560252-MUMFORD'!O6+'560260-CAB1'!O6+'560278-CAB2'!O6+'560286-COT1'!O6+'560294-COT2'!O6+'560302-COT3'!O6+'560310-COT4'!O6+MARLNORTH!O6+'560005-PRESSER'!O6+'560013-WOODARD'!O6+OLDMAINT!M6+'560187-PARKING'!O6+'560039-OP'!O6+'560021-BABER'!O6+'560138-MSH4'!O6+OLDLITTLEMATHER!O6+'560047-Sewer Pump'!O6+'560054-MAINT'!O6+'559882-WHITTEMORE'!O6+'561128-OUTOFWAY'!O6+'577413-GARDENS'!O6+'561151-MATHER ADD'!O6+'561177-WATER Tank Storage'!O6</f>
        <v>95146</v>
      </c>
      <c r="P9" s="225">
        <f>'560062-DININGHALL'!P6+'559809-REDHOUSE'!P6+'559841-MACARTHUR'!P6+'559940-HOWLAND'!P6+'559957-SCIENCE'!P6+'559965-HENDRICKS'!P6+'559973-DALRYMPLE'!P6+'559981-HALFWAY-ALLTHEWAY'!P6+LIBRARY!P6+'559999-RANDOMNORTH-RANDOMSOUTH'!P6+'560088-HAPPYVALLEY-SCHRADER'!P6+'560096-AUDITORIUM'!P6+'560104-MSH1'!P6+'560112-MSH2'!P6+'560120-MSH3'!P6+'560146-CAMPUSCENTER'!P6+'560153-COT5'!P6+'560161-COT6'!P6+'560179-THEATER'!P6+'560211-PERRINE'!P6+'560252-MUMFORD'!P6+'560260-CAB1'!P6+'560278-CAB2'!P6+'560286-COT1'!P6+'560294-COT2'!P6+'560302-COT3'!P6+'560310-COT4'!P6+MARLNORTH!P6+'560005-PRESSER'!P6+'560013-WOODARD'!P6+OLDMAINT!N6+'560187-PARKING'!P6+'560039-OP'!P6+'560021-BABER'!P6+'560138-MSH4'!P6+OLDLITTLEMATHER!P6+'560047-Sewer Pump'!P6+'560054-MAINT'!P6+'559882-WHITTEMORE'!P6+'561128-OUTOFWAY'!P6+'577413-GARDENS'!P6+'561151-MATHER ADD'!P6+'561177-WATER Tank Storage'!P6</f>
        <v>9771.509999999997</v>
      </c>
      <c r="Q9" s="226">
        <f>'560062-DININGHALL'!Q6+'559809-REDHOUSE'!Q6+'559841-MACARTHUR'!Q6+'559940-HOWLAND'!Q6+'559957-SCIENCE'!Q6+'559965-HENDRICKS'!Q6+'559973-DALRYMPLE'!Q6+'559981-HALFWAY-ALLTHEWAY'!Q6+LIBRARY!Q6+'559999-RANDOMNORTH-RANDOMSOUTH'!Q6+'560088-HAPPYVALLEY-SCHRADER'!Q6+'560096-AUDITORIUM'!Q6+'560104-MSH1'!Q6+'560112-MSH2'!Q6+'560120-MSH3'!Q6+'560146-CAMPUSCENTER'!Q6+'560153-COT5'!Q6+'560161-COT6'!Q6+'560179-THEATER'!Q6+'560211-PERRINE'!Q6+'560252-MUMFORD'!Q6+'560260-CAB1'!Q6+'560278-CAB2'!Q6+'560286-COT1'!Q6+'560294-COT2'!Q6+'560302-COT3'!Q6+'560310-COT4'!Q6+MARLNORTH!Q6+'560005-PRESSER'!Q6+'560013-WOODARD'!Q6+OLDMAINT!O6+'560187-PARKING'!Q6+'560039-OP'!Q6+'560021-BABER'!Q6+'560138-MSH4'!Q6+OLDLITTLEMATHER!Q6+'560047-Sewer Pump'!Q6+'560054-MAINT'!Q6+'559882-WHITTEMORE'!Q6+'561128-OUTOFWAY'!Q6+'577413-GARDENS'!Q6+'561151-MATHER ADD'!Q6+'561177-WATER Tank Storage'!Q6</f>
        <v>75607.95999999999</v>
      </c>
      <c r="R9" s="225">
        <f>'560062-DININGHALL'!R6+'559809-REDHOUSE'!R6+'559841-MACARTHUR'!R6+'559940-HOWLAND'!R6+'559957-SCIENCE'!R6+'559965-HENDRICKS'!R6+'559973-DALRYMPLE'!R6+'559981-HALFWAY-ALLTHEWAY'!R6+LIBRARY!R6+'559999-RANDOMNORTH-RANDOMSOUTH'!R6+'560088-HAPPYVALLEY-SCHRADER'!R6+'560096-AUDITORIUM'!R6+'560104-MSH1'!R6+'560112-MSH2'!R6+'560120-MSH3'!R6+'560146-CAMPUSCENTER'!R6+'560153-COT5'!R6+'560161-COT6'!R6+'560179-THEATER'!R6+'560211-PERRINE'!R6+'560252-MUMFORD'!R6+'560260-CAB1'!R6+'560278-CAB2'!R6+'560286-COT1'!R6+'560294-COT2'!R6+'560302-COT3'!R6+'560310-COT4'!R6+MARLNORTH!R6+'560005-PRESSER'!R6+'560013-WOODARD'!R6+OLDMAINT!P6+'560187-PARKING'!R6+'560039-OP'!R6+'560021-BABER'!R6+'560138-MSH4'!R6+OLDLITTLEMATHER!R6+'560047-Sewer Pump'!R6+'560054-MAINT'!R6+'559882-WHITTEMORE'!R6+'561128-OUTOFWAY'!R6+'577413-GARDENS'!R6+'561151-MATHER ADD'!R6+'561177-WATER Tank Storage'!R6</f>
        <v>12024.569999999998</v>
      </c>
      <c r="S9" s="226">
        <f>'560062-DININGHALL'!S6+'559809-REDHOUSE'!S6+'559841-MACARTHUR'!S6+'559940-HOWLAND'!S6+'559957-SCIENCE'!S6+'559965-HENDRICKS'!S6+'559973-DALRYMPLE'!S6+'559981-HALFWAY-ALLTHEWAY'!S6+LIBRARY!S6+'559999-RANDOMNORTH-RANDOMSOUTH'!S6+'560088-HAPPYVALLEY-SCHRADER'!S6+'560096-AUDITORIUM'!S6+'560104-MSH1'!S6+'560112-MSH2'!S6+'560120-MSH3'!S6+'560146-CAMPUSCENTER'!S6+'560153-COT5'!S6+'560161-COT6'!S6+'560179-THEATER'!S6+'560211-PERRINE'!S6+'560252-MUMFORD'!S6+'560260-CAB1'!S6+'560278-CAB2'!S6+'560286-COT1'!S6+'560294-COT2'!S6+'560302-COT3'!S6+'560310-COT4'!S6+MARLNORTH!S6+'560005-PRESSER'!S6+'560013-WOODARD'!S6+OLDMAINT!Q6+'560187-PARKING'!S6+'560039-OP'!S6+'560021-BABER'!S6+'560138-MSH4'!S6+OLDLITTLEMATHER!S6+'560047-Sewer Pump'!S6+'560054-MAINT'!S6+'559882-WHITTEMORE'!S6+'561128-OUTOFWAY'!S6+'577413-GARDENS'!S6+'561151-MATHER ADD'!S6+'561177-WATER Tank Storage'!S6</f>
        <v>76605.12</v>
      </c>
      <c r="T9" s="225">
        <f>'560062-DININGHALL'!T6+'559809-REDHOUSE'!T6+'559841-MACARTHUR'!T6+'559940-HOWLAND'!T6+'559957-SCIENCE'!T6+'559965-HENDRICKS'!T6+'559973-DALRYMPLE'!T6+'559981-HALFWAY-ALLTHEWAY'!T6+LIBRARY!T6+'559999-RANDOMNORTH-RANDOMSOUTH'!T6+'560088-HAPPYVALLEY-SCHRADER'!T6+'560096-AUDITORIUM'!T6+'560104-MSH1'!T6+'560112-MSH2'!T6+'560120-MSH3'!T6+'560146-CAMPUSCENTER'!T6+'560153-COT5'!T6+'560161-COT6'!T6+'560179-THEATER'!T6+'560211-PERRINE'!T6+'560252-MUMFORD'!T6+'560260-CAB1'!T6+'560278-CAB2'!T6+'560286-COT1'!T6+'560294-COT2'!T6+'560302-COT3'!T6+'560310-COT4'!T6+MARLNORTH!T6+'560005-PRESSER'!T6+'560013-WOODARD'!T6+OLDMAINT!R6+'560187-PARKING'!T6+'560039-OP'!T6+'560021-BABER'!T6+'560138-MSH4'!T6+OLDLITTLEMATHER!T6+'560047-Sewer Pump'!T6+'560054-MAINT'!T6+'559882-WHITTEMORE'!T6+'561128-OUTOFWAY'!T6+'577413-GARDENS'!T6+'561151-MATHER ADD'!T6+'561177-WATER Tank Storage'!T6</f>
        <v>10072.299999999996</v>
      </c>
      <c r="U9" s="226">
        <f>'560062-DININGHALL'!U6+'559809-REDHOUSE'!U6+'559841-MACARTHUR'!U6+'559940-HOWLAND'!U6+'559957-SCIENCE'!U6+'559965-HENDRICKS'!U6+'559973-DALRYMPLE'!U6+'559981-HALFWAY-ALLTHEWAY'!U6+LIBRARY!U6+'559999-RANDOMNORTH-RANDOMSOUTH'!U6+'560088-HAPPYVALLEY-SCHRADER'!U6+'560096-AUDITORIUM'!U6+'560104-MSH1'!U6+'560112-MSH2'!U6+'560120-MSH3'!U6+'560146-CAMPUSCENTER'!U6+'560153-COT5'!U6+'560161-COT6'!U6+'560179-THEATER'!U6+'560211-PERRINE'!U6+'560252-MUMFORD'!U6+'560260-CAB1'!U6+'560278-CAB2'!U6+'560286-COT1'!U6+'560294-COT2'!U6+'560302-COT3'!U6+'560310-COT4'!U6+MARLNORTH!U6+'560005-PRESSER'!U6+'560013-WOODARD'!U6+OLDMAINT!S6+'560187-PARKING'!U6+'560039-OP'!U6+'560021-BABER'!U6+'560138-MSH4'!U6+OLDLITTLEMATHER!U6+'560047-Sewer Pump'!U6+'560054-MAINT'!U6+'559882-WHITTEMORE'!U6+'561128-OUTOFWAY'!U6+'577413-GARDENS'!U6+'561151-MATHER ADD'!U6+'561177-WATER Tank Storage'!U6</f>
        <v>66865</v>
      </c>
    </row>
    <row r="10" spans="1:21" ht="15.75" thickBot="1">
      <c r="A10" s="2" t="s">
        <v>44</v>
      </c>
      <c r="B10" s="30">
        <f>'560062-DININGHALL'!B7+'559809-REDHOUSE'!B7+'559841-MACARTHUR'!B7+'559940-HOWLAND'!B7+'559957-SCIENCE'!B7+'559965-HENDRICKS'!B7+'559973-DALRYMPLE'!B7+'559981-HALFWAY-ALLTHEWAY'!B7+LIBRARY!B7+'559999-RANDOMNORTH-RANDOMSOUTH'!B7+'560088-HAPPYVALLEY-SCHRADER'!B7+'560096-AUDITORIUM'!B7+'560104-MSH1'!B7+'560112-MSH2'!B7+'560120-MSH3'!B7+'560146-CAMPUSCENTER'!B7+'560153-COT5'!B7+'560161-COT6'!B7+'560179-THEATER'!B7+'560211-PERRINE'!B7+'560252-MUMFORD'!B7+'560260-CAB1'!B7+'560278-CAB2'!B7+'560286-COT1'!B7+'560294-COT2'!B7+'560302-COT3'!B7+'560310-COT4'!B7+MARLNORTH!B7+'560005-PRESSER'!B7+'560013-WOODARD'!B6+OLDMAINT!B7+'560187-PARKING'!B7+'560039-OP'!B7+'560021-BABER'!B7+'560138-MSH4'!B7+OLDLITTLEMATHER!B7</f>
        <v>11307.87</v>
      </c>
      <c r="C10" s="65">
        <f>'560062-DININGHALL'!C7+'559809-REDHOUSE'!C7+'559841-MACARTHUR'!C7+'559940-HOWLAND'!C7+'559957-SCIENCE'!C7+'559965-HENDRICKS'!C7+'559973-DALRYMPLE'!C7+'559981-HALFWAY-ALLTHEWAY'!C7+LIBRARY!C7+'559999-RANDOMNORTH-RANDOMSOUTH'!C7+'560088-HAPPYVALLEY-SCHRADER'!C7+'560096-AUDITORIUM'!C7+'560104-MSH1'!C7+'560112-MSH2'!C7+'560120-MSH3'!C7+'560146-CAMPUSCENTER'!C7+'560153-COT5'!C7+'560161-COT6'!C7+'560179-THEATER'!C7+'560211-PERRINE'!C7+'560252-MUMFORD'!C7+'560260-CAB1'!C7+'560278-CAB2'!C7+'560286-COT1'!C7+'560294-COT2'!C7+'560302-COT3'!C7+'560310-COT4'!C7+MARLNORTH!C7+'560005-PRESSER'!C7+'560013-WOODARD'!C6+OLDMAINT!C7+'560187-PARKING'!C7+'560039-OP'!C7+'560021-BABER'!C7+'560138-MSH4'!C7+OLDLITTLEMATHER!C7</f>
        <v>66145</v>
      </c>
      <c r="D10" s="30">
        <f>'560062-DININGHALL'!D7+'559809-REDHOUSE'!D7+'559841-MACARTHUR'!D7+'559940-HOWLAND'!D7+'559957-SCIENCE'!D7+'559965-HENDRICKS'!D7+'559973-DALRYMPLE'!D7+'559981-HALFWAY-ALLTHEWAY'!D7+LIBRARY!D7+'559999-RANDOMNORTH-RANDOMSOUTH'!D7+'560088-HAPPYVALLEY-SCHRADER'!D7+'560096-AUDITORIUM'!D7+'560104-MSH1'!D7+'560112-MSH2'!D7+'560120-MSH3'!D7+'560146-CAMPUSCENTER'!D7+'560153-COT5'!D7+'560161-COT6'!D7+'560179-THEATER'!D7+'560211-PERRINE'!D7+'560252-MUMFORD'!D7+'560260-CAB1'!D7+'560278-CAB2'!D7+'560286-COT1'!D7+'560294-COT2'!D7+'560302-COT3'!D7+'560310-COT4'!D7+MARLNORTH!D7+'560005-PRESSER'!D7+'560013-WOODARD'!D7+OLDMAINT!D7+'560187-PARKING'!D7+'560039-OP'!D7+'560021-BABER'!D7+'560138-MSH4'!D7+OLDLITTLEMATHER!D7+'560047-Sewer Pump'!D7</f>
        <v>11718.530000000002</v>
      </c>
      <c r="E10" s="65">
        <f>'560062-DININGHALL'!E7+'559809-REDHOUSE'!E7+'559841-MACARTHUR'!E7+'559940-HOWLAND'!E7+'559957-SCIENCE'!E7+'559965-HENDRICKS'!E7+'559973-DALRYMPLE'!E7+'559981-HALFWAY-ALLTHEWAY'!E7+LIBRARY!E7+'559999-RANDOMNORTH-RANDOMSOUTH'!E7+'560088-HAPPYVALLEY-SCHRADER'!E7+'560096-AUDITORIUM'!E7+'560104-MSH1'!E7+'560112-MSH2'!E7+'560120-MSH3'!E7+'560146-CAMPUSCENTER'!E7+'560153-COT5'!E7+'560161-COT6'!E7+'560179-THEATER'!E7+'560211-PERRINE'!E7+'560252-MUMFORD'!E7+'560260-CAB1'!E7+'560278-CAB2'!E7+'560286-COT1'!E7+'560294-COT2'!E7+'560302-COT3'!E7+'560310-COT4'!E7+MARLNORTH!E7+'560005-PRESSER'!E7+'560013-WOODARD'!E7+OLDMAINT!E7+'560187-PARKING'!E7+'560039-OP'!E7+'560021-BABER'!E7+'560138-MSH4'!E7+OLDLITTLEMATHER!E7+'560047-Sewer Pump'!E7</f>
        <v>86236</v>
      </c>
      <c r="F10" s="30">
        <f>'560062-DININGHALL'!F7+'559809-REDHOUSE'!F7+'559841-MACARTHUR'!F7+'559940-HOWLAND'!F7+'559957-SCIENCE'!F7+'559965-HENDRICKS'!F7+'559973-DALRYMPLE'!F7+'559981-HALFWAY-ALLTHEWAY'!F7+LIBRARY!F7+'559999-RANDOMNORTH-RANDOMSOUTH'!F7+'560088-HAPPYVALLEY-SCHRADER'!F7+'560096-AUDITORIUM'!F7+'560104-MSH1'!F7+'560112-MSH2'!F7+'560120-MSH3'!F7+'560146-CAMPUSCENTER'!F7+'560153-COT5'!F7+'560161-COT6'!F7+'560179-THEATER'!F7+'560211-PERRINE'!F7+'560252-MUMFORD'!F7+'560260-CAB1'!F7+'560278-CAB2'!F7+'560286-COT1'!F7+'560294-COT2'!F7+'560302-COT3'!F7+'560310-COT4'!F7+MARLNORTH!F7+'560005-PRESSER'!F7+'560013-WOODARD'!F7+OLDMAINT!F7+'560187-PARKING'!F7+'560039-OP'!F7+'560021-BABER'!F7+'560138-MSH4'!F7+OLDLITTLEMATHER!F7+'560047-Sewer Pump'!F7+'560054-MAINT'!F7+'559882-WHITTEMORE'!F7</f>
        <v>13374.540000000005</v>
      </c>
      <c r="G10" s="105">
        <f>'560062-DININGHALL'!G7+'559809-REDHOUSE'!G7+'559841-MACARTHUR'!G7+'559940-HOWLAND'!G7+'559957-SCIENCE'!G7+'559965-HENDRICKS'!G7+'559973-DALRYMPLE'!G7+'559981-HALFWAY-ALLTHEWAY'!G7+LIBRARY!G7+'559999-RANDOMNORTH-RANDOMSOUTH'!G7+'560088-HAPPYVALLEY-SCHRADER'!G7+'560096-AUDITORIUM'!G7+'560104-MSH1'!G7+'560112-MSH2'!G7+'560120-MSH3'!G7+'560146-CAMPUSCENTER'!G7+'560153-COT5'!G7+'560161-COT6'!G7+'560179-THEATER'!G7+'560211-PERRINE'!G7+'560252-MUMFORD'!G7+'560260-CAB1'!G7+'560278-CAB2'!G7+'560286-COT1'!G7+'560294-COT2'!G7+'560302-COT3'!G7+'560310-COT4'!G7+MARLNORTH!G7+'560005-PRESSER'!G7+'560013-WOODARD'!G7+OLDMAINT!G7+'560187-PARKING'!G7+'560039-OP'!G7+'560021-BABER'!G7+'560138-MSH4'!G7+OLDLITTLEMATHER!G7+'560047-Sewer Pump'!G7+'560054-MAINT'!G7+'559882-WHITTEMORE'!G7</f>
        <v>87714</v>
      </c>
      <c r="H10" s="30">
        <f>'560062-DININGHALL'!H7+'559809-REDHOUSE'!H7+'559841-MACARTHUR'!H7+'559940-HOWLAND'!H7+'559957-SCIENCE'!H7+'559965-HENDRICKS'!H7+'559973-DALRYMPLE'!H7+'559981-HALFWAY-ALLTHEWAY'!H7+LIBRARY!H7+'559999-RANDOMNORTH-RANDOMSOUTH'!H7+'560088-HAPPYVALLEY-SCHRADER'!H7+'560096-AUDITORIUM'!H7+'560104-MSH1'!H7+'560112-MSH2'!H7+'560120-MSH3'!H7+'560146-CAMPUSCENTER'!H7+'560153-COT5'!H7+'560161-COT6'!H7+'560179-THEATER'!H7+'560211-PERRINE'!H7+'560252-MUMFORD'!H7+'560260-CAB1'!H7+'560278-CAB2'!H7+'560286-COT1'!H7+'560294-COT2'!H7+'560302-COT3'!H7+'560310-COT4'!H7+MARLNORTH!H7+'560005-PRESSER'!H7+'560013-WOODARD'!H7+OLDMAINT!H7+'560187-PARKING'!H7+'560039-OP'!H7+'560021-BABER'!H7+'560138-MSH4'!H7+OLDLITTLEMATHER!H7+'560047-Sewer Pump'!H7+'560054-MAINT'!H7+'559882-WHITTEMORE'!H7</f>
        <v>11794.590000000002</v>
      </c>
      <c r="I10" s="131">
        <f>'560062-DININGHALL'!I7+'559809-REDHOUSE'!I7+'559841-MACARTHUR'!I7+'559940-HOWLAND'!I7+'559957-SCIENCE'!I7+'559965-HENDRICKS'!I7+'559973-DALRYMPLE'!I7+'559981-HALFWAY-ALLTHEWAY'!I7+LIBRARY!I7+'559999-RANDOMNORTH-RANDOMSOUTH'!I7+'560088-HAPPYVALLEY-SCHRADER'!I7+'560096-AUDITORIUM'!I7+'560104-MSH1'!I7+'560112-MSH2'!I7+'560120-MSH3'!I7+'560146-CAMPUSCENTER'!I7+'560153-COT5'!I7+'560161-COT6'!I7+'560179-THEATER'!I7+'560211-PERRINE'!I7+'560252-MUMFORD'!I7+'560260-CAB1'!I7+'560278-CAB2'!I7+'560286-COT1'!I7+'560294-COT2'!I7+'560302-COT3'!I7+'560310-COT4'!I7+MARLNORTH!I7+'560005-PRESSER'!I7+'560013-WOODARD'!I7+OLDMAINT!I7+'560187-PARKING'!I7+'560039-OP'!I7+'560021-BABER'!I7+'560138-MSH4'!I7+OLDLITTLEMATHER!I7+'560047-Sewer Pump'!I7+'560054-MAINT'!I7+'559882-WHITTEMORE'!I7</f>
        <v>95854</v>
      </c>
      <c r="J10" s="28">
        <f>'560062-DININGHALL'!J7+'559809-REDHOUSE'!J7+'559841-MACARTHUR'!J7+'559940-HOWLAND'!J7+'559957-SCIENCE'!J7+'559965-HENDRICKS'!J7+'559973-DALRYMPLE'!J7+'559981-HALFWAY-ALLTHEWAY'!J7+LIBRARY!J7+'559999-RANDOMNORTH-RANDOMSOUTH'!J7+'560088-HAPPYVALLEY-SCHRADER'!J7+'560096-AUDITORIUM'!J7+'560104-MSH1'!J7+'560112-MSH2'!J7+'560120-MSH3'!J7+'560146-CAMPUSCENTER'!J7+'560153-COT5'!J7+'560161-COT6'!J7+'560179-THEATER'!J7+'560211-PERRINE'!J7+'560252-MUMFORD'!J7+'560260-CAB1'!J7+'560278-CAB2'!J7+'560286-COT1'!J7+'560294-COT2'!J7+'560302-COT3'!J7+'560310-COT4'!J7+MARLNORTH!J7+'560005-PRESSER'!J7+'560013-WOODARD'!J7+OLDMAINT!J7+'560187-PARKING'!J7+'560039-OP'!J7+'560021-BABER'!J7+'560138-MSH4'!J7+OLDLITTLEMATHER!J7+'560047-Sewer Pump'!J7+'560054-MAINT'!J7+'559882-WHITTEMORE'!J7+'561128-OUTOFWAY'!J7</f>
        <v>11080.179086999997</v>
      </c>
      <c r="K10" s="130">
        <f>'560062-DININGHALL'!K7+'559809-REDHOUSE'!K7+'559841-MACARTHUR'!K7+'559940-HOWLAND'!K7+'559957-SCIENCE'!K7+'559965-HENDRICKS'!K7+'559973-DALRYMPLE'!K7+'559981-HALFWAY-ALLTHEWAY'!K7+LIBRARY!K7+'559999-RANDOMNORTH-RANDOMSOUTH'!K7+'560088-HAPPYVALLEY-SCHRADER'!K7+'560096-AUDITORIUM'!K7+'560104-MSH1'!K7+'560112-MSH2'!K7+'560120-MSH3'!K7+'560146-CAMPUSCENTER'!K7+'560153-COT5'!K7+'560161-COT6'!K7+'560179-THEATER'!K7+'560211-PERRINE'!K7+'560252-MUMFORD'!K7+'560260-CAB1'!K7+'560278-CAB2'!K7+'560286-COT1'!K7+'560294-COT2'!K7+'560302-COT3'!K7+'560310-COT4'!K7+MARLNORTH!K7+'560005-PRESSER'!K7+'560013-WOODARD'!K7+OLDMAINT!K7+'560187-PARKING'!K7+'560039-OP'!K7+'560021-BABER'!K7+'560138-MSH4'!K7+OLDLITTLEMATHER!K7+'560047-Sewer Pump'!K7+'560054-MAINT'!K7+'559882-WHITTEMORE'!K7</f>
        <v>99035</v>
      </c>
      <c r="L10" s="225">
        <f>'560062-DININGHALL'!L7+'559809-REDHOUSE'!L7+'559841-MACARTHUR'!L7+'559940-HOWLAND'!L7+'559957-SCIENCE'!L7+'559965-HENDRICKS'!L7+'559973-DALRYMPLE'!L7+'559981-HALFWAY-ALLTHEWAY'!L7+LIBRARY!L7+'559999-RANDOMNORTH-RANDOMSOUTH'!L7+'560088-HAPPYVALLEY-SCHRADER'!L7+'560096-AUDITORIUM'!L7+'560104-MSH1'!L7+'560112-MSH2'!L7+'560120-MSH3'!L7+'560146-CAMPUSCENTER'!L7+'560153-COT5'!L7+'560161-COT6'!L7+'560179-THEATER'!L7+'560211-PERRINE'!L7+'560252-MUMFORD'!L7+'560260-CAB1'!L7+'560278-CAB2'!L7+'560286-COT1'!L7+'560294-COT2'!L7+'560302-COT3'!L7+'560310-COT4'!L7+MARLNORTH!L7+'560005-PRESSER'!L7+'560013-WOODARD'!L7+OLDMAINT!J7+'560187-PARKING'!L7+'560039-OP'!L7+'560021-BABER'!L7+'560138-MSH4'!L7+OLDLITTLEMATHER!L7+'560047-Sewer Pump'!L7+'560054-MAINT'!L7+'559882-WHITTEMORE'!L7+'561128-OUTOFWAY'!L7+'577413-GARDENS'!L7+'561151-MATHER ADD'!L7+'561177-WATER Tank Storage'!L7</f>
        <v>12133.159999999998</v>
      </c>
      <c r="M10" s="226">
        <f>'560062-DININGHALL'!M7+'559809-REDHOUSE'!M7+'559841-MACARTHUR'!M7+'559940-HOWLAND'!M7+'559957-SCIENCE'!M7+'559965-HENDRICKS'!M7+'559973-DALRYMPLE'!M7+'559981-HALFWAY-ALLTHEWAY'!M7+LIBRARY!M7+'559999-RANDOMNORTH-RANDOMSOUTH'!M7+'560088-HAPPYVALLEY-SCHRADER'!M7+'560096-AUDITORIUM'!M7+'560104-MSH1'!M7+'560112-MSH2'!M7+'560120-MSH3'!M7+'560146-CAMPUSCENTER'!M7+'560153-COT5'!M7+'560161-COT6'!M7+'560179-THEATER'!M7+'560211-PERRINE'!M7+'560252-MUMFORD'!M7+'560260-CAB1'!M7+'560278-CAB2'!M7+'560286-COT1'!M7+'560294-COT2'!M7+'560302-COT3'!M7+'560310-COT4'!M7+MARLNORTH!M7+'560005-PRESSER'!M7+'560013-WOODARD'!M7+OLDMAINT!K7+'560187-PARKING'!M7+'560039-OP'!M7+'560021-BABER'!M7+'560138-MSH4'!M7+OLDLITTLEMATHER!M7+'560047-Sewer Pump'!M7+'560054-MAINT'!M7+'559882-WHITTEMORE'!M7+'561128-OUTOFWAY'!M7+'577413-GARDENS'!M7+'561151-MATHER ADD'!M7+'561177-WATER Tank Storage'!M7</f>
        <v>101246</v>
      </c>
      <c r="N10" s="225">
        <f>'560062-DININGHALL'!N7+'559809-REDHOUSE'!N7+'559841-MACARTHUR'!N7+'559940-HOWLAND'!N7+'559957-SCIENCE'!N7+'559965-HENDRICKS'!N7+'559973-DALRYMPLE'!N7+'559981-HALFWAY-ALLTHEWAY'!N7+LIBRARY!N7+'559999-RANDOMNORTH-RANDOMSOUTH'!N7+'560088-HAPPYVALLEY-SCHRADER'!N7+'560096-AUDITORIUM'!N7+'560104-MSH1'!N7+'560112-MSH2'!N7+'560120-MSH3'!N7+'560146-CAMPUSCENTER'!N7+'560153-COT5'!N7+'560161-COT6'!N7+'560179-THEATER'!N7+'560211-PERRINE'!N7+'560252-MUMFORD'!N7+'560260-CAB1'!N7+'560278-CAB2'!N7+'560286-COT1'!N7+'560294-COT2'!N7+'560302-COT3'!N7+'560310-COT4'!N7+MARLNORTH!N7+'560005-PRESSER'!N7+'560013-WOODARD'!N7+OLDMAINT!L7+'560187-PARKING'!N7+'560039-OP'!N7+'560021-BABER'!N7+'560138-MSH4'!N7+OLDLITTLEMATHER!N7+'560047-Sewer Pump'!N7+'560054-MAINT'!N7+'559882-WHITTEMORE'!N7+'561128-OUTOFWAY'!N7+'577413-GARDENS'!N7+'561151-MATHER ADD'!N7+'561177-WATER Tank Storage'!N7</f>
        <v>12764.97</v>
      </c>
      <c r="O10" s="226">
        <f>'560062-DININGHALL'!O7+'559809-REDHOUSE'!O7+'559841-MACARTHUR'!O7+'559940-HOWLAND'!O7+'559957-SCIENCE'!O7+'559965-HENDRICKS'!O7+'559973-DALRYMPLE'!O7+'559981-HALFWAY-ALLTHEWAY'!O7+LIBRARY!O7+'559999-RANDOMNORTH-RANDOMSOUTH'!O7+'560088-HAPPYVALLEY-SCHRADER'!O7+'560096-AUDITORIUM'!O7+'560104-MSH1'!O7+'560112-MSH2'!O7+'560120-MSH3'!O7+'560146-CAMPUSCENTER'!O7+'560153-COT5'!O7+'560161-COT6'!O7+'560179-THEATER'!O7+'560211-PERRINE'!O7+'560252-MUMFORD'!O7+'560260-CAB1'!O7+'560278-CAB2'!O7+'560286-COT1'!O7+'560294-COT2'!O7+'560302-COT3'!O7+'560310-COT4'!O7+MARLNORTH!O7+'560005-PRESSER'!O7+'560013-WOODARD'!O7+OLDMAINT!M7+'560187-PARKING'!O7+'560039-OP'!O7+'560021-BABER'!O7+'560138-MSH4'!O7+OLDLITTLEMATHER!O7+'560047-Sewer Pump'!O7+'560054-MAINT'!O7+'559882-WHITTEMORE'!O7+'561128-OUTOFWAY'!O7+'577413-GARDENS'!O7+'561151-MATHER ADD'!O7+'561177-WATER Tank Storage'!O7</f>
        <v>100091</v>
      </c>
      <c r="P10" s="225">
        <f>'560062-DININGHALL'!P7+'559809-REDHOUSE'!P7+'559841-MACARTHUR'!P7+'559940-HOWLAND'!P7+'559957-SCIENCE'!P7+'559965-HENDRICKS'!P7+'559973-DALRYMPLE'!P7+'559981-HALFWAY-ALLTHEWAY'!P7+LIBRARY!P7+'559999-RANDOMNORTH-RANDOMSOUTH'!P7+'560088-HAPPYVALLEY-SCHRADER'!P7+'560096-AUDITORIUM'!P7+'560104-MSH1'!P7+'560112-MSH2'!P7+'560120-MSH3'!P7+'560146-CAMPUSCENTER'!P7+'560153-COT5'!P7+'560161-COT6'!P7+'560179-THEATER'!P7+'560211-PERRINE'!P7+'560252-MUMFORD'!P7+'560260-CAB1'!P7+'560278-CAB2'!P7+'560286-COT1'!P7+'560294-COT2'!P7+'560302-COT3'!P7+'560310-COT4'!P7+MARLNORTH!P7+'560005-PRESSER'!P7+'560013-WOODARD'!P7+OLDMAINT!N7+'560187-PARKING'!P7+'560039-OP'!P7+'560021-BABER'!P7+'560138-MSH4'!P7+OLDLITTLEMATHER!P7+'560047-Sewer Pump'!P7+'560054-MAINT'!P7+'559882-WHITTEMORE'!P7+'561128-OUTOFWAY'!P7+'577413-GARDENS'!P7+'561151-MATHER ADD'!P7+'561177-WATER Tank Storage'!P7</f>
        <v>11202.85</v>
      </c>
      <c r="Q10" s="226">
        <f>'560062-DININGHALL'!Q7+'559809-REDHOUSE'!Q7+'559841-MACARTHUR'!Q7+'559940-HOWLAND'!Q7+'559957-SCIENCE'!Q7+'559965-HENDRICKS'!Q7+'559973-DALRYMPLE'!Q7+'559981-HALFWAY-ALLTHEWAY'!Q7+LIBRARY!Q7+'559999-RANDOMNORTH-RANDOMSOUTH'!Q7+'560088-HAPPYVALLEY-SCHRADER'!Q7+'560096-AUDITORIUM'!Q7+'560104-MSH1'!Q7+'560112-MSH2'!Q7+'560120-MSH3'!Q7+'560146-CAMPUSCENTER'!Q7+'560153-COT5'!Q7+'560161-COT6'!Q7+'560179-THEATER'!Q7+'560211-PERRINE'!Q7+'560252-MUMFORD'!Q7+'560260-CAB1'!Q7+'560278-CAB2'!Q7+'560286-COT1'!Q7+'560294-COT2'!Q7+'560302-COT3'!Q7+'560310-COT4'!Q7+MARLNORTH!Q7+'560005-PRESSER'!Q7+'560013-WOODARD'!Q7+OLDMAINT!O7+'560187-PARKING'!Q7+'560039-OP'!Q7+'560021-BABER'!Q7+'560138-MSH4'!Q7+OLDLITTLEMATHER!Q7+'560047-Sewer Pump'!Q7+'560054-MAINT'!Q7+'559882-WHITTEMORE'!Q7+'561128-OUTOFWAY'!Q7+'577413-GARDENS'!Q7+'561151-MATHER ADD'!Q7+'561177-WATER Tank Storage'!Q7</f>
        <v>88434.86</v>
      </c>
      <c r="R10" s="225">
        <f>'560062-DININGHALL'!R7+'559809-REDHOUSE'!R7+'559841-MACARTHUR'!R7+'559940-HOWLAND'!R7+'559957-SCIENCE'!R7+'559965-HENDRICKS'!R7+'559973-DALRYMPLE'!R7+'559981-HALFWAY-ALLTHEWAY'!R7+LIBRARY!R7+'559999-RANDOMNORTH-RANDOMSOUTH'!R7+'560088-HAPPYVALLEY-SCHRADER'!R7+'560096-AUDITORIUM'!R7+'560104-MSH1'!R7+'560112-MSH2'!R7+'560120-MSH3'!R7+'560146-CAMPUSCENTER'!R7+'560153-COT5'!R7+'560161-COT6'!R7+'560179-THEATER'!R7+'560211-PERRINE'!R7+'560252-MUMFORD'!R7+'560260-CAB1'!R7+'560278-CAB2'!R7+'560286-COT1'!R7+'560294-COT2'!R7+'560302-COT3'!R7+'560310-COT4'!R7+MARLNORTH!R7+'560005-PRESSER'!R7+'560013-WOODARD'!R7+OLDMAINT!P7+'560187-PARKING'!R7+'560039-OP'!R7+'560021-BABER'!R7+'560138-MSH4'!R7+OLDLITTLEMATHER!R7+'560047-Sewer Pump'!R7+'560054-MAINT'!R7+'559882-WHITTEMORE'!R7+'561128-OUTOFWAY'!R7+'577413-GARDENS'!R7+'561151-MATHER ADD'!R7+'561177-WATER Tank Storage'!R7</f>
        <v>12009.309999999998</v>
      </c>
      <c r="S10" s="226">
        <f>'560062-DININGHALL'!S7+'559809-REDHOUSE'!S7+'559841-MACARTHUR'!S7+'559940-HOWLAND'!S7+'559957-SCIENCE'!S7+'559965-HENDRICKS'!S7+'559973-DALRYMPLE'!S7+'559981-HALFWAY-ALLTHEWAY'!S7+LIBRARY!S7+'559999-RANDOMNORTH-RANDOMSOUTH'!S7+'560088-HAPPYVALLEY-SCHRADER'!S7+'560096-AUDITORIUM'!S7+'560104-MSH1'!S7+'560112-MSH2'!S7+'560120-MSH3'!S7+'560146-CAMPUSCENTER'!S7+'560153-COT5'!S7+'560161-COT6'!S7+'560179-THEATER'!S7+'560211-PERRINE'!S7+'560252-MUMFORD'!S7+'560260-CAB1'!S7+'560278-CAB2'!S7+'560286-COT1'!S7+'560294-COT2'!S7+'560302-COT3'!S7+'560310-COT4'!S7+MARLNORTH!S7+'560005-PRESSER'!S7+'560013-WOODARD'!S7+OLDMAINT!Q7+'560187-PARKING'!S7+'560039-OP'!S7+'560021-BABER'!S7+'560138-MSH4'!S7+OLDLITTLEMATHER!S7+'560047-Sewer Pump'!S7+'560054-MAINT'!S7+'559882-WHITTEMORE'!S7+'561128-OUTOFWAY'!S7+'577413-GARDENS'!S7+'561151-MATHER ADD'!S7+'561177-WATER Tank Storage'!S7</f>
        <v>75410.06</v>
      </c>
      <c r="T10" s="225">
        <f>'560062-DININGHALL'!T7+'559809-REDHOUSE'!T7+'559841-MACARTHUR'!T7+'559940-HOWLAND'!T7+'559957-SCIENCE'!T7+'559965-HENDRICKS'!T7+'559973-DALRYMPLE'!T7+'559981-HALFWAY-ALLTHEWAY'!T7+LIBRARY!T7+'559999-RANDOMNORTH-RANDOMSOUTH'!T7+'560088-HAPPYVALLEY-SCHRADER'!T7+'560096-AUDITORIUM'!T7+'560104-MSH1'!T7+'560112-MSH2'!T7+'560120-MSH3'!T7+'560146-CAMPUSCENTER'!T7+'560153-COT5'!T7+'560161-COT6'!T7+'560179-THEATER'!T7+'560211-PERRINE'!T7+'560252-MUMFORD'!T7+'560260-CAB1'!T7+'560278-CAB2'!T7+'560286-COT1'!T7+'560294-COT2'!T7+'560302-COT3'!T7+'560310-COT4'!T7+MARLNORTH!T7+'560005-PRESSER'!T7+'560013-WOODARD'!T7+OLDMAINT!R7+'560187-PARKING'!T7+'560039-OP'!T7+'560021-BABER'!T7+'560138-MSH4'!T7+OLDLITTLEMATHER!T7+'560047-Sewer Pump'!T7+'560054-MAINT'!T7+'559882-WHITTEMORE'!T7+'561128-OUTOFWAY'!T7+'577413-GARDENS'!T7+'561151-MATHER ADD'!T7+'561177-WATER Tank Storage'!T7</f>
        <v>12423.660000000002</v>
      </c>
      <c r="U10" s="226">
        <f>'560062-DININGHALL'!U7+'559809-REDHOUSE'!U7+'559841-MACARTHUR'!U7+'559940-HOWLAND'!U7+'559957-SCIENCE'!U7+'559965-HENDRICKS'!U7+'559973-DALRYMPLE'!U7+'559981-HALFWAY-ALLTHEWAY'!U7+LIBRARY!U7+'559999-RANDOMNORTH-RANDOMSOUTH'!U7+'560088-HAPPYVALLEY-SCHRADER'!U7+'560096-AUDITORIUM'!U7+'560104-MSH1'!U7+'560112-MSH2'!U7+'560120-MSH3'!U7+'560146-CAMPUSCENTER'!U7+'560153-COT5'!U7+'560161-COT6'!U7+'560179-THEATER'!U7+'560211-PERRINE'!U7+'560252-MUMFORD'!U7+'560260-CAB1'!U7+'560278-CAB2'!U7+'560286-COT1'!U7+'560294-COT2'!U7+'560302-COT3'!U7+'560310-COT4'!U7+MARLNORTH!U7+'560005-PRESSER'!U7+'560013-WOODARD'!U7+OLDMAINT!S7+'560187-PARKING'!U7+'560039-OP'!U7+'560021-BABER'!U7+'560138-MSH4'!U7+OLDLITTLEMATHER!U7+'560047-Sewer Pump'!U7+'560054-MAINT'!U7+'559882-WHITTEMORE'!U7+'561128-OUTOFWAY'!U7+'577413-GARDENS'!U7+'561151-MATHER ADD'!U7+'561177-WATER Tank Storage'!U7</f>
        <v>85625</v>
      </c>
    </row>
    <row r="11" spans="1:21" ht="15.75" thickBot="1">
      <c r="A11" s="2" t="s">
        <v>45</v>
      </c>
      <c r="B11" s="30">
        <f>'560062-DININGHALL'!B8+'559809-REDHOUSE'!B8+'559841-MACARTHUR'!B8+'559940-HOWLAND'!B8+'559957-SCIENCE'!B8+'559965-HENDRICKS'!B8+'559973-DALRYMPLE'!B8+'559981-HALFWAY-ALLTHEWAY'!B8+LIBRARY!B8+'559999-RANDOMNORTH-RANDOMSOUTH'!B8+'560088-HAPPYVALLEY-SCHRADER'!B8+'560096-AUDITORIUM'!B8+'560104-MSH1'!B8+'560112-MSH2'!B8+'560120-MSH3'!B8+'560146-CAMPUSCENTER'!B8+'560153-COT5'!B8+'560161-COT6'!B8+'560179-THEATER'!B8+'560211-PERRINE'!B8+'560252-MUMFORD'!B8+'560260-CAB1'!B8+'560278-CAB2'!B8+'560286-COT1'!B8+'560294-COT2'!B8+'560302-COT3'!B8+'560310-COT4'!B8+MARLNORTH!B8+'560005-PRESSER'!B8+'560013-WOODARD'!B7+OLDMAINT!B8+'560187-PARKING'!B8+'560039-OP'!B8+'560021-BABER'!B8+'560138-MSH4'!B8+OLDLITTLEMATHER!B8</f>
        <v>9347.130000000001</v>
      </c>
      <c r="C11" s="65">
        <f>'560062-DININGHALL'!C8+'559809-REDHOUSE'!C8+'559841-MACARTHUR'!C8+'559940-HOWLAND'!C8+'559957-SCIENCE'!C8+'559965-HENDRICKS'!C8+'559973-DALRYMPLE'!C8+'559981-HALFWAY-ALLTHEWAY'!C8+LIBRARY!C8+'559999-RANDOMNORTH-RANDOMSOUTH'!C8+'560088-HAPPYVALLEY-SCHRADER'!C8+'560096-AUDITORIUM'!C8+'560104-MSH1'!C8+'560112-MSH2'!C8+'560120-MSH3'!C8+'560146-CAMPUSCENTER'!C8+'560153-COT5'!C8+'560161-COT6'!C8+'560179-THEATER'!C8+'560211-PERRINE'!C8+'560252-MUMFORD'!C8+'560260-CAB1'!C8+'560278-CAB2'!C8+'560286-COT1'!C8+'560294-COT2'!C8+'560302-COT3'!C8+'560310-COT4'!C8+MARLNORTH!C8+'560005-PRESSER'!C8+'560013-WOODARD'!C7+OLDMAINT!C8+'560187-PARKING'!C8+'560039-OP'!C8+'560021-BABER'!C8+'560138-MSH4'!C8+OLDLITTLEMATHER!C8</f>
        <v>52376</v>
      </c>
      <c r="D11" s="30">
        <f>'560062-DININGHALL'!D8+'559809-REDHOUSE'!D8+'559841-MACARTHUR'!D8+'559940-HOWLAND'!D8+'559957-SCIENCE'!D8+'559965-HENDRICKS'!D8+'559973-DALRYMPLE'!D8+'559981-HALFWAY-ALLTHEWAY'!D8+LIBRARY!D8+'559999-RANDOMNORTH-RANDOMSOUTH'!D8+'560088-HAPPYVALLEY-SCHRADER'!D8+'560096-AUDITORIUM'!D8+'560104-MSH1'!D8+'560112-MSH2'!D8+'560120-MSH3'!D8+'560146-CAMPUSCENTER'!D8+'560153-COT5'!D8+'560161-COT6'!D8+'560179-THEATER'!D8+'560211-PERRINE'!D8+'560252-MUMFORD'!D8+'560260-CAB1'!D8+'560278-CAB2'!D8+'560286-COT1'!D8+'560294-COT2'!D8+'560302-COT3'!D8+'560310-COT4'!D8+MARLNORTH!D8+'560005-PRESSER'!D8+'560013-WOODARD'!D8+OLDMAINT!D8+'560187-PARKING'!D8+'560039-OP'!D8+'560021-BABER'!D8+'560138-MSH4'!D8+OLDLITTLEMATHER!D8+'560047-Sewer Pump'!D8</f>
        <v>8621.789999999999</v>
      </c>
      <c r="E11" s="65">
        <f>'560062-DININGHALL'!E8+'559809-REDHOUSE'!E8+'559841-MACARTHUR'!E8+'559940-HOWLAND'!E8+'559957-SCIENCE'!E8+'559965-HENDRICKS'!E8+'559973-DALRYMPLE'!E8+'559981-HALFWAY-ALLTHEWAY'!E8+LIBRARY!E8+'559999-RANDOMNORTH-RANDOMSOUTH'!E8+'560088-HAPPYVALLEY-SCHRADER'!E8+'560096-AUDITORIUM'!E8+'560104-MSH1'!E8+'560112-MSH2'!E8+'560120-MSH3'!E8+'560146-CAMPUSCENTER'!E8+'560153-COT5'!E8+'560161-COT6'!E8+'560179-THEATER'!E8+'560211-PERRINE'!E8+'560252-MUMFORD'!E8+'560260-CAB1'!E8+'560278-CAB2'!E8+'560286-COT1'!E8+'560294-COT2'!E8+'560302-COT3'!E8+'560310-COT4'!E8+MARLNORTH!E8+'560005-PRESSER'!E8+'560013-WOODARD'!E8+OLDMAINT!E8+'560187-PARKING'!E8+'560039-OP'!E8+'560021-BABER'!E8+'560138-MSH4'!E8+OLDLITTLEMATHER!E8+'560047-Sewer Pump'!E8</f>
        <v>65186</v>
      </c>
      <c r="F11" s="30">
        <f>'560062-DININGHALL'!F8+'559809-REDHOUSE'!F8+'559841-MACARTHUR'!F8+'559940-HOWLAND'!F8+'559957-SCIENCE'!F8+'559965-HENDRICKS'!F8+'559973-DALRYMPLE'!F8+'559981-HALFWAY-ALLTHEWAY'!F8+LIBRARY!F8+'559999-RANDOMNORTH-RANDOMSOUTH'!F8+'560088-HAPPYVALLEY-SCHRADER'!F8+'560096-AUDITORIUM'!F8+'560104-MSH1'!F8+'560112-MSH2'!F8+'560120-MSH3'!F8+'560146-CAMPUSCENTER'!F8+'560153-COT5'!F8+'560161-COT6'!F8+'560179-THEATER'!F8+'560211-PERRINE'!F8+'560252-MUMFORD'!F8+'560260-CAB1'!F8+'560278-CAB2'!F8+'560286-COT1'!F8+'560294-COT2'!F8+'560302-COT3'!F8+'560310-COT4'!F8+MARLNORTH!F8+'560005-PRESSER'!F8+'560013-WOODARD'!F8+OLDMAINT!F8+'560187-PARKING'!F8+'560039-OP'!F8+'560021-BABER'!F8+'560138-MSH4'!F8+OLDLITTLEMATHER!F8+'560047-Sewer Pump'!F8+'560054-MAINT'!F8+'559882-WHITTEMORE'!F8</f>
        <v>12140.859999999999</v>
      </c>
      <c r="G11" s="105">
        <f>'560062-DININGHALL'!G8+'559809-REDHOUSE'!G8+'559841-MACARTHUR'!G8+'559940-HOWLAND'!G8+'559957-SCIENCE'!G8+'559965-HENDRICKS'!G8+'559973-DALRYMPLE'!G8+'559981-HALFWAY-ALLTHEWAY'!G8+LIBRARY!G8+'559999-RANDOMNORTH-RANDOMSOUTH'!G8+'560088-HAPPYVALLEY-SCHRADER'!G8+'560096-AUDITORIUM'!G8+'560104-MSH1'!G8+'560112-MSH2'!G8+'560120-MSH3'!G8+'560146-CAMPUSCENTER'!G8+'560153-COT5'!G8+'560161-COT6'!G8+'560179-THEATER'!G8+'560211-PERRINE'!G8+'560252-MUMFORD'!G8+'560260-CAB1'!G8+'560278-CAB2'!G8+'560286-COT1'!G8+'560294-COT2'!G8+'560302-COT3'!G8+'560310-COT4'!G8+MARLNORTH!G8+'560005-PRESSER'!G8+'560013-WOODARD'!G8+OLDMAINT!G8+'560187-PARKING'!G8+'560039-OP'!G8+'560021-BABER'!G8+'560138-MSH4'!G8+OLDLITTLEMATHER!G8+'560047-Sewer Pump'!G8+'560054-MAINT'!G8+'559882-WHITTEMORE'!G8</f>
        <v>80394</v>
      </c>
      <c r="H11" s="30">
        <f>'560062-DININGHALL'!H8+'559809-REDHOUSE'!H8+'559841-MACARTHUR'!H8+'559940-HOWLAND'!H8+'559957-SCIENCE'!H8+'559965-HENDRICKS'!H8+'559973-DALRYMPLE'!H8+'559981-HALFWAY-ALLTHEWAY'!H8+LIBRARY!H8+'559999-RANDOMNORTH-RANDOMSOUTH'!H8+'560088-HAPPYVALLEY-SCHRADER'!H8+'560096-AUDITORIUM'!H8+'560104-MSH1'!H8+'560112-MSH2'!H8+'560120-MSH3'!H8+'560146-CAMPUSCENTER'!H8+'560153-COT5'!H8+'560161-COT6'!H8+'560179-THEATER'!H8+'560211-PERRINE'!H8+'560252-MUMFORD'!H8+'560260-CAB1'!H8+'560278-CAB2'!H8+'560286-COT1'!H8+'560294-COT2'!H8+'560302-COT3'!H8+'560310-COT4'!H8+MARLNORTH!H8+'560005-PRESSER'!H8+'560013-WOODARD'!H8+OLDMAINT!H8+'560187-PARKING'!H8+'560039-OP'!H8+'560021-BABER'!H8+'560138-MSH4'!H8+OLDLITTLEMATHER!H8+'560047-Sewer Pump'!H8+'560054-MAINT'!H8+'559882-WHITTEMORE'!H8</f>
        <v>10703.75925</v>
      </c>
      <c r="I11" s="131">
        <f>'560062-DININGHALL'!I8+'559809-REDHOUSE'!I8+'559841-MACARTHUR'!I8+'559940-HOWLAND'!I8+'559957-SCIENCE'!I8+'559965-HENDRICKS'!I8+'559973-DALRYMPLE'!I8+'559981-HALFWAY-ALLTHEWAY'!I8+LIBRARY!I8+'559999-RANDOMNORTH-RANDOMSOUTH'!I8+'560088-HAPPYVALLEY-SCHRADER'!I8+'560096-AUDITORIUM'!I8+'560104-MSH1'!I8+'560112-MSH2'!I8+'560120-MSH3'!I8+'560146-CAMPUSCENTER'!I8+'560153-COT5'!I8+'560161-COT6'!I8+'560179-THEATER'!I8+'560211-PERRINE'!I8+'560252-MUMFORD'!I8+'560260-CAB1'!I8+'560278-CAB2'!I8+'560286-COT1'!I8+'560294-COT2'!I8+'560302-COT3'!I8+'560310-COT4'!I8+MARLNORTH!I8+'560005-PRESSER'!I8+'560013-WOODARD'!I8+OLDMAINT!I8+'560187-PARKING'!I8+'560039-OP'!I8+'560021-BABER'!I8+'560138-MSH4'!I8+OLDLITTLEMATHER!I8+'560047-Sewer Pump'!I8+'560054-MAINT'!I8+'559882-WHITTEMORE'!I8</f>
        <v>77475.37</v>
      </c>
      <c r="J11" s="28">
        <f>'560062-DININGHALL'!J8+'559809-REDHOUSE'!J8+'559841-MACARTHUR'!J8+'559940-HOWLAND'!J8+'559957-SCIENCE'!J8+'559965-HENDRICKS'!J8+'559973-DALRYMPLE'!J8+'559981-HALFWAY-ALLTHEWAY'!J8+LIBRARY!J8+'559999-RANDOMNORTH-RANDOMSOUTH'!J8+'560088-HAPPYVALLEY-SCHRADER'!J8+'560096-AUDITORIUM'!J8+'560104-MSH1'!J8+'560112-MSH2'!J8+'560120-MSH3'!J8+'560146-CAMPUSCENTER'!J8+'560153-COT5'!J8+'560161-COT6'!J8+'560179-THEATER'!J8+'560211-PERRINE'!J8+'560252-MUMFORD'!J8+'560260-CAB1'!J8+'560278-CAB2'!J8+'560286-COT1'!J8+'560294-COT2'!J8+'560302-COT3'!J8+'560310-COT4'!J8+MARLNORTH!J8+'560005-PRESSER'!J8+'560013-WOODARD'!J8+OLDMAINT!J8+'560187-PARKING'!J8+'560039-OP'!J8+'560021-BABER'!J8+'560138-MSH4'!J8+OLDLITTLEMATHER!J8+'560047-Sewer Pump'!J8+'560054-MAINT'!J8+'559882-WHITTEMORE'!J8+'561128-OUTOFWAY'!J8</f>
        <v>8204.520000000004</v>
      </c>
      <c r="K11" s="130">
        <f>'560062-DININGHALL'!K8+'559809-REDHOUSE'!K8+'559841-MACARTHUR'!K8+'559940-HOWLAND'!K8+'559957-SCIENCE'!K8+'559965-HENDRICKS'!K8+'559973-DALRYMPLE'!K8+'559981-HALFWAY-ALLTHEWAY'!K8+LIBRARY!K8+'559999-RANDOMNORTH-RANDOMSOUTH'!K8+'560088-HAPPYVALLEY-SCHRADER'!K8+'560096-AUDITORIUM'!K8+'560104-MSH1'!K8+'560112-MSH2'!K8+'560120-MSH3'!K8+'560146-CAMPUSCENTER'!K8+'560153-COT5'!K8+'560161-COT6'!K8+'560179-THEATER'!K8+'560211-PERRINE'!K8+'560252-MUMFORD'!K8+'560260-CAB1'!K8+'560278-CAB2'!K8+'560286-COT1'!K8+'560294-COT2'!K8+'560302-COT3'!K8+'560310-COT4'!K8+MARLNORTH!K8+'560005-PRESSER'!K8+'560013-WOODARD'!K8+OLDMAINT!K8+'560187-PARKING'!K8+'560039-OP'!K8+'560021-BABER'!K8+'560138-MSH4'!K8+OLDLITTLEMATHER!K8+'560047-Sewer Pump'!K8+'560054-MAINT'!K8+'559882-WHITTEMORE'!K8</f>
        <v>65424</v>
      </c>
      <c r="L11" s="225">
        <f>'560062-DININGHALL'!L8+'559809-REDHOUSE'!L8+'559841-MACARTHUR'!L8+'559940-HOWLAND'!L8+'559957-SCIENCE'!L8+'559965-HENDRICKS'!L8+'559973-DALRYMPLE'!L8+'559981-HALFWAY-ALLTHEWAY'!L8+LIBRARY!L8+'559999-RANDOMNORTH-RANDOMSOUTH'!L8+'560088-HAPPYVALLEY-SCHRADER'!L8+'560096-AUDITORIUM'!L8+'560104-MSH1'!L8+'560112-MSH2'!L8+'560120-MSH3'!L8+'560146-CAMPUSCENTER'!L8+'560153-COT5'!L8+'560161-COT6'!L8+'560179-THEATER'!L8+'560211-PERRINE'!L8+'560252-MUMFORD'!L8+'560260-CAB1'!L8+'560278-CAB2'!L8+'560286-COT1'!L8+'560294-COT2'!L8+'560302-COT3'!L8+'560310-COT4'!L8+MARLNORTH!L8+'560005-PRESSER'!L8+'560013-WOODARD'!L8+OLDMAINT!J8+'560187-PARKING'!L8+'560039-OP'!L8+'560021-BABER'!L8+'560138-MSH4'!L8+OLDLITTLEMATHER!L8+'560047-Sewer Pump'!L8+'560054-MAINT'!L8+'559882-WHITTEMORE'!L8+'561128-OUTOFWAY'!L8+'577413-GARDENS'!L8+'561151-MATHER ADD'!L8+'561177-WATER Tank Storage'!L8</f>
        <v>9824.01</v>
      </c>
      <c r="M11" s="226">
        <f>'560062-DININGHALL'!M8+'559809-REDHOUSE'!M8+'559841-MACARTHUR'!M8+'559940-HOWLAND'!M8+'559957-SCIENCE'!M8+'559965-HENDRICKS'!M8+'559973-DALRYMPLE'!M8+'559981-HALFWAY-ALLTHEWAY'!M8+LIBRARY!M8+'559999-RANDOMNORTH-RANDOMSOUTH'!M8+'560088-HAPPYVALLEY-SCHRADER'!M8+'560096-AUDITORIUM'!M8+'560104-MSH1'!M8+'560112-MSH2'!M8+'560120-MSH3'!M8+'560146-CAMPUSCENTER'!M8+'560153-COT5'!M8+'560161-COT6'!M8+'560179-THEATER'!M8+'560211-PERRINE'!M8+'560252-MUMFORD'!M8+'560260-CAB1'!M8+'560278-CAB2'!M8+'560286-COT1'!M8+'560294-COT2'!M8+'560302-COT3'!M8+'560310-COT4'!M8+MARLNORTH!M8+'560005-PRESSER'!M8+'560013-WOODARD'!M8+OLDMAINT!K8+'560187-PARKING'!M8+'560039-OP'!M8+'560021-BABER'!M8+'560138-MSH4'!M8+OLDLITTLEMATHER!M8+'560047-Sewer Pump'!M8+'560054-MAINT'!M8+'559882-WHITTEMORE'!M8+'561128-OUTOFWAY'!M8+'577413-GARDENS'!M8+'561151-MATHER ADD'!M8+'561177-WATER Tank Storage'!M8</f>
        <v>80933</v>
      </c>
      <c r="N11" s="225">
        <f>'560062-DININGHALL'!N8+'559809-REDHOUSE'!N8+'559841-MACARTHUR'!N8+'559940-HOWLAND'!N8+'559957-SCIENCE'!N8+'559965-HENDRICKS'!N8+'559973-DALRYMPLE'!N8+'559981-HALFWAY-ALLTHEWAY'!N8+LIBRARY!N8+'559999-RANDOMNORTH-RANDOMSOUTH'!N8+'560088-HAPPYVALLEY-SCHRADER'!N8+'560096-AUDITORIUM'!N8+'560104-MSH1'!N8+'560112-MSH2'!N8+'560120-MSH3'!N8+'560146-CAMPUSCENTER'!N8+'560153-COT5'!N8+'560161-COT6'!N8+'560179-THEATER'!N8+'560211-PERRINE'!N8+'560252-MUMFORD'!N8+'560260-CAB1'!N8+'560278-CAB2'!N8+'560286-COT1'!N8+'560294-COT2'!N8+'560302-COT3'!N8+'560310-COT4'!N8+MARLNORTH!N8+'560005-PRESSER'!N8+'560013-WOODARD'!N8+OLDMAINT!L8+'560187-PARKING'!N8+'560039-OP'!N8+'560021-BABER'!N8+'560138-MSH4'!N8+OLDLITTLEMATHER!N8+'560047-Sewer Pump'!N8+'560054-MAINT'!N8+'559882-WHITTEMORE'!N8+'561128-OUTOFWAY'!N8+'577413-GARDENS'!N8+'561151-MATHER ADD'!N8+'561177-WATER Tank Storage'!N8</f>
        <v>10430.24</v>
      </c>
      <c r="O11" s="226">
        <f>'560062-DININGHALL'!O8+'559809-REDHOUSE'!O8+'559841-MACARTHUR'!O8+'559940-HOWLAND'!O8+'559957-SCIENCE'!O8+'559965-HENDRICKS'!O8+'559973-DALRYMPLE'!O8+'559981-HALFWAY-ALLTHEWAY'!O8+LIBRARY!O8+'559999-RANDOMNORTH-RANDOMSOUTH'!O8+'560088-HAPPYVALLEY-SCHRADER'!O8+'560096-AUDITORIUM'!O8+'560104-MSH1'!O8+'560112-MSH2'!O8+'560120-MSH3'!O8+'560146-CAMPUSCENTER'!O8+'560153-COT5'!O8+'560161-COT6'!O8+'560179-THEATER'!O8+'560211-PERRINE'!O8+'560252-MUMFORD'!O8+'560260-CAB1'!O8+'560278-CAB2'!O8+'560286-COT1'!O8+'560294-COT2'!O8+'560302-COT3'!O8+'560310-COT4'!O8+MARLNORTH!O8+'560005-PRESSER'!O8+'560013-WOODARD'!O8+OLDMAINT!M8+'560187-PARKING'!O8+'560039-OP'!O8+'560021-BABER'!O8+'560138-MSH4'!O8+OLDLITTLEMATHER!O8+'560047-Sewer Pump'!O8+'560054-MAINT'!O8+'559882-WHITTEMORE'!O8+'561128-OUTOFWAY'!O8+'577413-GARDENS'!O8+'561151-MATHER ADD'!O8+'561177-WATER Tank Storage'!O8</f>
        <v>71688</v>
      </c>
      <c r="P11" s="225">
        <f>'560062-DININGHALL'!P8+'559809-REDHOUSE'!P8+'559841-MACARTHUR'!P8+'559940-HOWLAND'!P8+'559957-SCIENCE'!P8+'559965-HENDRICKS'!P8+'559973-DALRYMPLE'!P8+'559981-HALFWAY-ALLTHEWAY'!P8+LIBRARY!P8+'559999-RANDOMNORTH-RANDOMSOUTH'!P8+'560088-HAPPYVALLEY-SCHRADER'!P8+'560096-AUDITORIUM'!P8+'560104-MSH1'!P8+'560112-MSH2'!P8+'560120-MSH3'!P8+'560146-CAMPUSCENTER'!P8+'560153-COT5'!P8+'560161-COT6'!P8+'560179-THEATER'!P8+'560211-PERRINE'!P8+'560252-MUMFORD'!P8+'560260-CAB1'!P8+'560278-CAB2'!P8+'560286-COT1'!P8+'560294-COT2'!P8+'560302-COT3'!P8+'560310-COT4'!P8+MARLNORTH!P8+'560005-PRESSER'!P8+'560013-WOODARD'!P8+OLDMAINT!N8+'560187-PARKING'!P8+'560039-OP'!P8+'560021-BABER'!P8+'560138-MSH4'!P8+OLDLITTLEMATHER!P8+'560047-Sewer Pump'!P8+'560054-MAINT'!P8+'559882-WHITTEMORE'!P8+'561128-OUTOFWAY'!P8+'577413-GARDENS'!P8+'561151-MATHER ADD'!P8+'561177-WATER Tank Storage'!P8</f>
        <v>9158.49</v>
      </c>
      <c r="Q11" s="226">
        <f>'560062-DININGHALL'!Q8+'559809-REDHOUSE'!Q8+'559841-MACARTHUR'!Q8+'559940-HOWLAND'!Q8+'559957-SCIENCE'!Q8+'559965-HENDRICKS'!Q8+'559973-DALRYMPLE'!Q8+'559981-HALFWAY-ALLTHEWAY'!Q8+LIBRARY!Q8+'559999-RANDOMNORTH-RANDOMSOUTH'!Q8+'560088-HAPPYVALLEY-SCHRADER'!Q8+'560096-AUDITORIUM'!Q8+'560104-MSH1'!Q8+'560112-MSH2'!Q8+'560120-MSH3'!Q8+'560146-CAMPUSCENTER'!Q8+'560153-COT5'!Q8+'560161-COT6'!Q8+'560179-THEATER'!Q8+'560211-PERRINE'!Q8+'560252-MUMFORD'!Q8+'560260-CAB1'!Q8+'560278-CAB2'!Q8+'560286-COT1'!Q8+'560294-COT2'!Q8+'560302-COT3'!Q8+'560310-COT4'!Q8+MARLNORTH!Q8+'560005-PRESSER'!Q8+'560013-WOODARD'!Q8+OLDMAINT!O8+'560187-PARKING'!Q8+'560039-OP'!Q8+'560021-BABER'!Q8+'560138-MSH4'!Q8+OLDLITTLEMATHER!Q8+'560047-Sewer Pump'!Q8+'560054-MAINT'!Q8+'559882-WHITTEMORE'!Q8+'561128-OUTOFWAY'!Q8+'577413-GARDENS'!Q8+'561151-MATHER ADD'!Q8+'561177-WATER Tank Storage'!Q8</f>
        <v>69987.69</v>
      </c>
      <c r="R11" s="225">
        <f>'560062-DININGHALL'!R8+'559809-REDHOUSE'!R8+'559841-MACARTHUR'!R8+'559940-HOWLAND'!R8+'559957-SCIENCE'!R8+'559965-HENDRICKS'!R8+'559973-DALRYMPLE'!R8+'559981-HALFWAY-ALLTHEWAY'!R8+LIBRARY!R8+'559999-RANDOMNORTH-RANDOMSOUTH'!R8+'560088-HAPPYVALLEY-SCHRADER'!R8+'560096-AUDITORIUM'!R8+'560104-MSH1'!R8+'560112-MSH2'!R8+'560120-MSH3'!R8+'560146-CAMPUSCENTER'!R8+'560153-COT5'!R8+'560161-COT6'!R8+'560179-THEATER'!R8+'560211-PERRINE'!R8+'560252-MUMFORD'!R8+'560260-CAB1'!R8+'560278-CAB2'!R8+'560286-COT1'!R8+'560294-COT2'!R8+'560302-COT3'!R8+'560310-COT4'!R8+MARLNORTH!R8+'560005-PRESSER'!R8+'560013-WOODARD'!R8+OLDMAINT!P8+'560187-PARKING'!R8+'560039-OP'!R8+'560021-BABER'!R8+'560138-MSH4'!R8+OLDLITTLEMATHER!R8+'560047-Sewer Pump'!R8+'560054-MAINT'!R8+'559882-WHITTEMORE'!R8+'561128-OUTOFWAY'!R8+'577413-GARDENS'!R8+'561151-MATHER ADD'!R8+'561177-WATER Tank Storage'!R8</f>
        <v>11358.069999999998</v>
      </c>
      <c r="S11" s="226">
        <f>'560062-DININGHALL'!S8+'559809-REDHOUSE'!S8+'559841-MACARTHUR'!S8+'559940-HOWLAND'!S8+'559957-SCIENCE'!S8+'559965-HENDRICKS'!S8+'559973-DALRYMPLE'!S8+'559981-HALFWAY-ALLTHEWAY'!S8+LIBRARY!S8+'559999-RANDOMNORTH-RANDOMSOUTH'!S8+'560088-HAPPYVALLEY-SCHRADER'!S8+'560096-AUDITORIUM'!S8+'560104-MSH1'!S8+'560112-MSH2'!S8+'560120-MSH3'!S8+'560146-CAMPUSCENTER'!S8+'560153-COT5'!S8+'560161-COT6'!S8+'560179-THEATER'!S8+'560211-PERRINE'!S8+'560252-MUMFORD'!S8+'560260-CAB1'!S8+'560278-CAB2'!S8+'560286-COT1'!S8+'560294-COT2'!S8+'560302-COT3'!S8+'560310-COT4'!S8+MARLNORTH!S8+'560005-PRESSER'!S8+'560013-WOODARD'!S8+OLDMAINT!Q8+'560187-PARKING'!S8+'560039-OP'!S8+'560021-BABER'!S8+'560138-MSH4'!S8+OLDLITTLEMATHER!S8+'560047-Sewer Pump'!S8+'560054-MAINT'!S8+'559882-WHITTEMORE'!S8+'561128-OUTOFWAY'!S8+'577413-GARDENS'!S8+'561151-MATHER ADD'!S8+'561177-WATER Tank Storage'!S8</f>
        <v>71856</v>
      </c>
      <c r="T11" s="225">
        <f>'560062-DININGHALL'!T8+'559809-REDHOUSE'!T8+'559841-MACARTHUR'!T8+'559940-HOWLAND'!T8+'559957-SCIENCE'!T8+'559965-HENDRICKS'!T8+'559973-DALRYMPLE'!T8+'559981-HALFWAY-ALLTHEWAY'!T8+LIBRARY!T8+'559999-RANDOMNORTH-RANDOMSOUTH'!T8+'560088-HAPPYVALLEY-SCHRADER'!T8+'560096-AUDITORIUM'!T8+'560104-MSH1'!T8+'560112-MSH2'!T8+'560120-MSH3'!T8+'560146-CAMPUSCENTER'!T8+'560153-COT5'!T8+'560161-COT6'!T8+'560179-THEATER'!T8+'560211-PERRINE'!T8+'560252-MUMFORD'!T8+'560260-CAB1'!T8+'560278-CAB2'!T8+'560286-COT1'!T8+'560294-COT2'!T8+'560302-COT3'!T8+'560310-COT4'!T8+MARLNORTH!T8+'560005-PRESSER'!T8+'560013-WOODARD'!T8+OLDMAINT!R8+'560187-PARKING'!T8+'560039-OP'!T8+'560021-BABER'!T8+'560138-MSH4'!T8+OLDLITTLEMATHER!T8+'560047-Sewer Pump'!T8+'560054-MAINT'!T8+'559882-WHITTEMORE'!T8+'561128-OUTOFWAY'!T8+'577413-GARDENS'!T8+'561151-MATHER ADD'!T8+'561177-WATER Tank Storage'!T8</f>
        <v>0</v>
      </c>
      <c r="U11" s="226">
        <f>'560062-DININGHALL'!U8+'559809-REDHOUSE'!U8+'559841-MACARTHUR'!U8+'559940-HOWLAND'!U8+'559957-SCIENCE'!U8+'559965-HENDRICKS'!U8+'559973-DALRYMPLE'!U8+'559981-HALFWAY-ALLTHEWAY'!U8+LIBRARY!U8+'559999-RANDOMNORTH-RANDOMSOUTH'!U8+'560088-HAPPYVALLEY-SCHRADER'!U8+'560096-AUDITORIUM'!U8+'560104-MSH1'!U8+'560112-MSH2'!U8+'560120-MSH3'!U8+'560146-CAMPUSCENTER'!U8+'560153-COT5'!U8+'560161-COT6'!U8+'560179-THEATER'!U8+'560211-PERRINE'!U8+'560252-MUMFORD'!U8+'560260-CAB1'!U8+'560278-CAB2'!U8+'560286-COT1'!U8+'560294-COT2'!U8+'560302-COT3'!U8+'560310-COT4'!U8+MARLNORTH!U8+'560005-PRESSER'!U8+'560013-WOODARD'!U8+OLDMAINT!S8+'560187-PARKING'!U8+'560039-OP'!U8+'560021-BABER'!U8+'560138-MSH4'!U8+OLDLITTLEMATHER!U8+'560047-Sewer Pump'!U8+'560054-MAINT'!U8+'559882-WHITTEMORE'!U8+'561128-OUTOFWAY'!U8+'577413-GARDENS'!U8+'561151-MATHER ADD'!U8+'561177-WATER Tank Storage'!U8</f>
        <v>0</v>
      </c>
    </row>
    <row r="12" spans="1:21" ht="15.75" thickBot="1">
      <c r="A12" s="2" t="s">
        <v>46</v>
      </c>
      <c r="B12" s="30">
        <f>'560062-DININGHALL'!B9+'559809-REDHOUSE'!B9+'559841-MACARTHUR'!B9+'559940-HOWLAND'!B9+'559957-SCIENCE'!B9+'559965-HENDRICKS'!B9+'559973-DALRYMPLE'!B9+'559981-HALFWAY-ALLTHEWAY'!B9+LIBRARY!B9+'559999-RANDOMNORTH-RANDOMSOUTH'!B9+'560088-HAPPYVALLEY-SCHRADER'!B9+'560096-AUDITORIUM'!B9+'560104-MSH1'!B9+'560112-MSH2'!B9+'560120-MSH3'!B9+'560146-CAMPUSCENTER'!B9+'560153-COT5'!B9+'560161-COT6'!B9+'560179-THEATER'!B9+'560211-PERRINE'!B9+'560252-MUMFORD'!B9+'560260-CAB1'!B9+'560278-CAB2'!B9+'560286-COT1'!B9+'560294-COT2'!B9+'560302-COT3'!B9+'560310-COT4'!B9+MARLNORTH!B9+'560005-PRESSER'!B9+'560013-WOODARD'!B8+OLDMAINT!B9+'560187-PARKING'!B9+'560039-OP'!B9+'560021-BABER'!B9+'560138-MSH4'!B9+OLDLITTLEMATHER!B9</f>
        <v>6824.2</v>
      </c>
      <c r="C12" s="65">
        <f>'560062-DININGHALL'!C9+'559809-REDHOUSE'!C9+'559841-MACARTHUR'!C9+'559940-HOWLAND'!C9+'559957-SCIENCE'!C9+'559965-HENDRICKS'!C9+'559973-DALRYMPLE'!C9+'559981-HALFWAY-ALLTHEWAY'!C9+LIBRARY!C9+'559999-RANDOMNORTH-RANDOMSOUTH'!C9+'560088-HAPPYVALLEY-SCHRADER'!C9+'560096-AUDITORIUM'!C9+'560104-MSH1'!C9+'560112-MSH2'!C9+'560120-MSH3'!C9+'560146-CAMPUSCENTER'!C9+'560153-COT5'!C9+'560161-COT6'!C9+'560179-THEATER'!C9+'560211-PERRINE'!C9+'560252-MUMFORD'!C9+'560260-CAB1'!C9+'560278-CAB2'!C9+'560286-COT1'!C9+'560294-COT2'!C9+'560302-COT3'!C9+'560310-COT4'!C9+MARLNORTH!C9+'560005-PRESSER'!C9+'560013-WOODARD'!C8+OLDMAINT!C9+'560187-PARKING'!C9+'560039-OP'!C9+'560021-BABER'!C9+'560138-MSH4'!C9+OLDLITTLEMATHER!C9</f>
        <v>57546</v>
      </c>
      <c r="D12" s="30">
        <f>'560062-DININGHALL'!D9+'559809-REDHOUSE'!D9+'559841-MACARTHUR'!D9+'559940-HOWLAND'!D9+'559957-SCIENCE'!D9+'559965-HENDRICKS'!D9+'559973-DALRYMPLE'!D9+'559981-HALFWAY-ALLTHEWAY'!D9+LIBRARY!D9+'559999-RANDOMNORTH-RANDOMSOUTH'!D9+'560088-HAPPYVALLEY-SCHRADER'!D9+'560096-AUDITORIUM'!D9+'560104-MSH1'!D9+'560112-MSH2'!D9+'560120-MSH3'!D9+'560146-CAMPUSCENTER'!D9+'560153-COT5'!D9+'560161-COT6'!D9+'560179-THEATER'!D9+'560211-PERRINE'!D9+'560252-MUMFORD'!D9+'560260-CAB1'!D9+'560278-CAB2'!D9+'560286-COT1'!D9+'560294-COT2'!D9+'560302-COT3'!D9+'560310-COT4'!D9+MARLNORTH!D9+'560005-PRESSER'!D9+'560013-WOODARD'!D9+OLDMAINT!D9+'560187-PARKING'!D9+'560039-OP'!D9+'560021-BABER'!D9+'560138-MSH4'!D9+OLDLITTLEMATHER!D9+'560047-Sewer Pump'!D9</f>
        <v>6981.6399999999985</v>
      </c>
      <c r="E12" s="65">
        <f>'560062-DININGHALL'!E9+'559809-REDHOUSE'!E9+'559841-MACARTHUR'!E9+'559940-HOWLAND'!E9+'559957-SCIENCE'!E9+'559965-HENDRICKS'!E9+'559973-DALRYMPLE'!E9+'559981-HALFWAY-ALLTHEWAY'!E9+LIBRARY!E9+'559999-RANDOMNORTH-RANDOMSOUTH'!E9+'560088-HAPPYVALLEY-SCHRADER'!E9+'560096-AUDITORIUM'!E9+'560104-MSH1'!E9+'560112-MSH2'!E9+'560120-MSH3'!E9+'560146-CAMPUSCENTER'!E9+'560153-COT5'!E9+'560161-COT6'!E9+'560179-THEATER'!E9+'560211-PERRINE'!E9+'560252-MUMFORD'!E9+'560260-CAB1'!E9+'560278-CAB2'!E9+'560286-COT1'!E9+'560294-COT2'!E9+'560302-COT3'!E9+'560310-COT4'!E9+MARLNORTH!E9+'560005-PRESSER'!E9+'560013-WOODARD'!E9+OLDMAINT!E9+'560187-PARKING'!E9+'560039-OP'!E9+'560021-BABER'!E9+'560138-MSH4'!E9+OLDLITTLEMATHER!E9+'560047-Sewer Pump'!E9</f>
        <v>73013</v>
      </c>
      <c r="F12" s="30">
        <f>'560062-DININGHALL'!F9+'559809-REDHOUSE'!F9+'559841-MACARTHUR'!F9+'559940-HOWLAND'!F9+'559957-SCIENCE'!F9+'559965-HENDRICKS'!F9+'559973-DALRYMPLE'!F9+'559981-HALFWAY-ALLTHEWAY'!F9+LIBRARY!F9+'559999-RANDOMNORTH-RANDOMSOUTH'!F9+'560088-HAPPYVALLEY-SCHRADER'!F9+'560096-AUDITORIUM'!F9+'560104-MSH1'!F9+'560112-MSH2'!F9+'560120-MSH3'!F9+'560146-CAMPUSCENTER'!F9+'560153-COT5'!F9+'560161-COT6'!F9+'560179-THEATER'!F9+'560211-PERRINE'!F9+'560252-MUMFORD'!F9+'560260-CAB1'!F9+'560278-CAB2'!F9+'560286-COT1'!F9+'560294-COT2'!F9+'560302-COT3'!F9+'560310-COT4'!F9+MARLNORTH!F9+'560005-PRESSER'!F9+'560013-WOODARD'!F9+OLDMAINT!F9+'560187-PARKING'!F9+'560039-OP'!F9+'560021-BABER'!F9+'560138-MSH4'!F9+OLDLITTLEMATHER!F9+'560047-Sewer Pump'!F9+'560054-MAINT'!F9+'559882-WHITTEMORE'!F9</f>
        <v>9263.619999999997</v>
      </c>
      <c r="G12" s="105">
        <f>'560062-DININGHALL'!G9+'559809-REDHOUSE'!G9+'559841-MACARTHUR'!G9+'559940-HOWLAND'!G9+'559957-SCIENCE'!G9+'559965-HENDRICKS'!G9+'559973-DALRYMPLE'!G9+'559981-HALFWAY-ALLTHEWAY'!G9+LIBRARY!G9+'559999-RANDOMNORTH-RANDOMSOUTH'!G9+'560088-HAPPYVALLEY-SCHRADER'!G9+'560096-AUDITORIUM'!G9+'560104-MSH1'!G9+'560112-MSH2'!G9+'560120-MSH3'!G9+'560146-CAMPUSCENTER'!G9+'560153-COT5'!G9+'560161-COT6'!G9+'560179-THEATER'!G9+'560211-PERRINE'!G9+'560252-MUMFORD'!G9+'560260-CAB1'!G9+'560278-CAB2'!G9+'560286-COT1'!G9+'560294-COT2'!G9+'560302-COT3'!G9+'560310-COT4'!G9+MARLNORTH!G9+'560005-PRESSER'!G9+'560013-WOODARD'!G9+OLDMAINT!G9+'560187-PARKING'!G9+'560039-OP'!G9+'560021-BABER'!G9+'560138-MSH4'!G9+OLDLITTLEMATHER!G9+'560047-Sewer Pump'!G9+'560054-MAINT'!G9+'559882-WHITTEMORE'!G9</f>
        <v>80989</v>
      </c>
      <c r="H12" s="30">
        <f>'560062-DININGHALL'!H9+'559809-REDHOUSE'!H9+'559841-MACARTHUR'!H9+'559940-HOWLAND'!H9+'559957-SCIENCE'!H9+'559965-HENDRICKS'!H9+'559973-DALRYMPLE'!H9+'559981-HALFWAY-ALLTHEWAY'!H9+LIBRARY!H9+'559999-RANDOMNORTH-RANDOMSOUTH'!H9+'560088-HAPPYVALLEY-SCHRADER'!H9+'560096-AUDITORIUM'!H9+'560104-MSH1'!H9+'560112-MSH2'!H9+'560120-MSH3'!H9+'560146-CAMPUSCENTER'!H9+'560153-COT5'!H9+'560161-COT6'!H9+'560179-THEATER'!H9+'560211-PERRINE'!H9+'560252-MUMFORD'!H9+'560260-CAB1'!H9+'560278-CAB2'!H9+'560286-COT1'!H9+'560294-COT2'!H9+'560302-COT3'!H9+'560310-COT4'!H9+MARLNORTH!H9+'560005-PRESSER'!H9+'560013-WOODARD'!H9+OLDMAINT!H9+'560187-PARKING'!H9+'560039-OP'!H9+'560021-BABER'!H9+'560138-MSH4'!H9+OLDLITTLEMATHER!H9+'560047-Sewer Pump'!H9+'560054-MAINT'!H9+'559882-WHITTEMORE'!H9</f>
        <v>9603.989999999998</v>
      </c>
      <c r="I12" s="131">
        <f>'560062-DININGHALL'!I9+'559809-REDHOUSE'!I9+'559841-MACARTHUR'!I9+'559940-HOWLAND'!I9+'559957-SCIENCE'!I9+'559965-HENDRICKS'!I9+'559973-DALRYMPLE'!I9+'559981-HALFWAY-ALLTHEWAY'!I9+LIBRARY!I9+'559999-RANDOMNORTH-RANDOMSOUTH'!I9+'560088-HAPPYVALLEY-SCHRADER'!I9+'560096-AUDITORIUM'!I9+'560104-MSH1'!I9+'560112-MSH2'!I9+'560120-MSH3'!I9+'560146-CAMPUSCENTER'!I9+'560153-COT5'!I9+'560161-COT6'!I9+'560179-THEATER'!I9+'560211-PERRINE'!I9+'560252-MUMFORD'!I9+'560260-CAB1'!I9+'560278-CAB2'!I9+'560286-COT1'!I9+'560294-COT2'!I9+'560302-COT3'!I9+'560310-COT4'!I9+MARLNORTH!I9+'560005-PRESSER'!I9+'560013-WOODARD'!I9+OLDMAINT!I9+'560187-PARKING'!I9+'560039-OP'!I9+'560021-BABER'!I9+'560138-MSH4'!I9+OLDLITTLEMATHER!I9+'560047-Sewer Pump'!I9+'560054-MAINT'!I9+'559882-WHITTEMORE'!I9</f>
        <v>78329</v>
      </c>
      <c r="J12" s="28">
        <f>'560062-DININGHALL'!J9+'559809-REDHOUSE'!J9+'559841-MACARTHUR'!J9+'559940-HOWLAND'!J9+'559957-SCIENCE'!J9+'559965-HENDRICKS'!J9+'559973-DALRYMPLE'!J9+'559981-HALFWAY-ALLTHEWAY'!J9+LIBRARY!J9+'559999-RANDOMNORTH-RANDOMSOUTH'!J9+'560088-HAPPYVALLEY-SCHRADER'!J9+'560096-AUDITORIUM'!J9+'560104-MSH1'!J9+'560112-MSH2'!J9+'560120-MSH3'!J9+'560146-CAMPUSCENTER'!J9+'560153-COT5'!J9+'560161-COT6'!J9+'560179-THEATER'!J9+'560211-PERRINE'!J9+'560252-MUMFORD'!J9+'560260-CAB1'!J9+'560278-CAB2'!J9+'560286-COT1'!J9+'560294-COT2'!J9+'560302-COT3'!J9+'560310-COT4'!J9+MARLNORTH!J9+'560005-PRESSER'!J9+'560013-WOODARD'!J9+OLDMAINT!J9+'560187-PARKING'!J9+'560039-OP'!J9+'560021-BABER'!J9+'560138-MSH4'!J9+OLDLITTLEMATHER!J9+'560047-Sewer Pump'!J9+'560054-MAINT'!J9+'559882-WHITTEMORE'!J9+'561128-OUTOFWAY'!J9</f>
        <v>10384.630000000001</v>
      </c>
      <c r="K12" s="130">
        <f>'560062-DININGHALL'!K9+'559809-REDHOUSE'!K9+'559841-MACARTHUR'!K9+'559940-HOWLAND'!K9+'559957-SCIENCE'!K9+'559965-HENDRICKS'!K9+'559973-DALRYMPLE'!K9+'559981-HALFWAY-ALLTHEWAY'!K9+LIBRARY!K9+'559999-RANDOMNORTH-RANDOMSOUTH'!K9+'560088-HAPPYVALLEY-SCHRADER'!K9+'560096-AUDITORIUM'!K9+'560104-MSH1'!K9+'560112-MSH2'!K9+'560120-MSH3'!K9+'560146-CAMPUSCENTER'!K9+'560153-COT5'!K9+'560161-COT6'!K9+'560179-THEATER'!K9+'560211-PERRINE'!K9+'560252-MUMFORD'!K9+'560260-CAB1'!K9+'560278-CAB2'!K9+'560286-COT1'!K9+'560294-COT2'!K9+'560302-COT3'!K9+'560310-COT4'!K9+MARLNORTH!K9+'560005-PRESSER'!K9+'560013-WOODARD'!K9+OLDMAINT!K9+'560187-PARKING'!K9+'560039-OP'!K9+'560021-BABER'!K9+'560138-MSH4'!K9+OLDLITTLEMATHER!K9+'560047-Sewer Pump'!K9+'560054-MAINT'!K9+'559882-WHITTEMORE'!K9</f>
        <v>84794</v>
      </c>
      <c r="L12" s="225">
        <f>'560062-DININGHALL'!L9+'559809-REDHOUSE'!L9+'559841-MACARTHUR'!L9+'559940-HOWLAND'!L9+'559957-SCIENCE'!L9+'559965-HENDRICKS'!L9+'559973-DALRYMPLE'!L9+'559981-HALFWAY-ALLTHEWAY'!L9+LIBRARY!L9+'559999-RANDOMNORTH-RANDOMSOUTH'!L9+'560088-HAPPYVALLEY-SCHRADER'!L9+'560096-AUDITORIUM'!L9+'560104-MSH1'!L9+'560112-MSH2'!L9+'560120-MSH3'!L9+'560146-CAMPUSCENTER'!L9+'560153-COT5'!L9+'560161-COT6'!L9+'560179-THEATER'!L9+'560211-PERRINE'!L9+'560252-MUMFORD'!L9+'560260-CAB1'!L9+'560278-CAB2'!L9+'560286-COT1'!L9+'560294-COT2'!L9+'560302-COT3'!L9+'560310-COT4'!L9+MARLNORTH!L9+'560005-PRESSER'!L9+'560013-WOODARD'!L9+OLDMAINT!J9+'560187-PARKING'!L9+'560039-OP'!L9+'560021-BABER'!L9+'560138-MSH4'!L9+OLDLITTLEMATHER!L9+'560047-Sewer Pump'!L9+'560054-MAINT'!L9+'559882-WHITTEMORE'!L9+'561128-OUTOFWAY'!L9+'577413-GARDENS'!L9+'561151-MATHER ADD'!L9+'561177-WATER Tank Storage'!L9</f>
        <v>10575.799999999996</v>
      </c>
      <c r="M12" s="226">
        <f>'560062-DININGHALL'!M9+'559809-REDHOUSE'!M9+'559841-MACARTHUR'!M9+'559940-HOWLAND'!M9+'559957-SCIENCE'!M9+'559965-HENDRICKS'!M9+'559973-DALRYMPLE'!M9+'559981-HALFWAY-ALLTHEWAY'!M9+LIBRARY!M9+'559999-RANDOMNORTH-RANDOMSOUTH'!M9+'560088-HAPPYVALLEY-SCHRADER'!M9+'560096-AUDITORIUM'!M9+'560104-MSH1'!M9+'560112-MSH2'!M9+'560120-MSH3'!M9+'560146-CAMPUSCENTER'!M9+'560153-COT5'!M9+'560161-COT6'!M9+'560179-THEATER'!M9+'560211-PERRINE'!M9+'560252-MUMFORD'!M9+'560260-CAB1'!M9+'560278-CAB2'!M9+'560286-COT1'!M9+'560294-COT2'!M9+'560302-COT3'!M9+'560310-COT4'!M9+MARLNORTH!M9+'560005-PRESSER'!M9+'560013-WOODARD'!M9+OLDMAINT!K9+'560187-PARKING'!M9+'560039-OP'!M9+'560021-BABER'!M9+'560138-MSH4'!M9+OLDLITTLEMATHER!M9+'560047-Sewer Pump'!M9+'560054-MAINT'!M9+'559882-WHITTEMORE'!M9+'561128-OUTOFWAY'!M9+'577413-GARDENS'!M9+'561151-MATHER ADD'!M9+'561177-WATER Tank Storage'!M9</f>
        <v>82073</v>
      </c>
      <c r="N12" s="225">
        <f>'560062-DININGHALL'!N9+'559809-REDHOUSE'!N9+'559841-MACARTHUR'!N9+'559940-HOWLAND'!N9+'559957-SCIENCE'!N9+'559965-HENDRICKS'!N9+'559973-DALRYMPLE'!N9+'559981-HALFWAY-ALLTHEWAY'!N9+LIBRARY!N9+'559999-RANDOMNORTH-RANDOMSOUTH'!N9+'560088-HAPPYVALLEY-SCHRADER'!N9+'560096-AUDITORIUM'!N9+'560104-MSH1'!N9+'560112-MSH2'!N9+'560120-MSH3'!N9+'560146-CAMPUSCENTER'!N9+'560153-COT5'!N9+'560161-COT6'!N9+'560179-THEATER'!N9+'560211-PERRINE'!N9+'560252-MUMFORD'!N9+'560260-CAB1'!N9+'560278-CAB2'!N9+'560286-COT1'!N9+'560294-COT2'!N9+'560302-COT3'!N9+'560310-COT4'!N9+MARLNORTH!N9+'560005-PRESSER'!N9+'560013-WOODARD'!N9+OLDMAINT!L9+'560187-PARKING'!N9+'560039-OP'!N9+'560021-BABER'!N9+'560138-MSH4'!N9+OLDLITTLEMATHER!N9+'560047-Sewer Pump'!N9+'560054-MAINT'!N9+'559882-WHITTEMORE'!N9+'561128-OUTOFWAY'!N9+'577413-GARDENS'!N9+'561151-MATHER ADD'!N9+'561177-WATER Tank Storage'!N9</f>
        <v>11804.09</v>
      </c>
      <c r="O12" s="226">
        <f>'560062-DININGHALL'!O9+'559809-REDHOUSE'!O9+'559841-MACARTHUR'!O9+'559940-HOWLAND'!O9+'559957-SCIENCE'!O9+'559965-HENDRICKS'!O9+'559973-DALRYMPLE'!O9+'559981-HALFWAY-ALLTHEWAY'!O9+LIBRARY!O9+'559999-RANDOMNORTH-RANDOMSOUTH'!O9+'560088-HAPPYVALLEY-SCHRADER'!O9+'560096-AUDITORIUM'!O9+'560104-MSH1'!O9+'560112-MSH2'!O9+'560120-MSH3'!O9+'560146-CAMPUSCENTER'!O9+'560153-COT5'!O9+'560161-COT6'!O9+'560179-THEATER'!O9+'560211-PERRINE'!O9+'560252-MUMFORD'!O9+'560260-CAB1'!O9+'560278-CAB2'!O9+'560286-COT1'!O9+'560294-COT2'!O9+'560302-COT3'!O9+'560310-COT4'!O9+MARLNORTH!O9+'560005-PRESSER'!O9+'560013-WOODARD'!O9+OLDMAINT!M9+'560187-PARKING'!O9+'560039-OP'!O9+'560021-BABER'!O9+'560138-MSH4'!O9+OLDLITTLEMATHER!O9+'560047-Sewer Pump'!O9+'560054-MAINT'!O9+'559882-WHITTEMORE'!O9+'561128-OUTOFWAY'!O9+'577413-GARDENS'!O9+'561151-MATHER ADD'!O9+'561177-WATER Tank Storage'!O9</f>
        <v>96029</v>
      </c>
      <c r="P12" s="225">
        <f>'560062-DININGHALL'!P9+'559809-REDHOUSE'!P9+'559841-MACARTHUR'!P9+'559940-HOWLAND'!P9+'559957-SCIENCE'!P9+'559965-HENDRICKS'!P9+'559973-DALRYMPLE'!P9+'559981-HALFWAY-ALLTHEWAY'!P9+LIBRARY!P9+'559999-RANDOMNORTH-RANDOMSOUTH'!P9+'560088-HAPPYVALLEY-SCHRADER'!P9+'560096-AUDITORIUM'!P9+'560104-MSH1'!P9+'560112-MSH2'!P9+'560120-MSH3'!P9+'560146-CAMPUSCENTER'!P9+'560153-COT5'!P9+'560161-COT6'!P9+'560179-THEATER'!P9+'560211-PERRINE'!P9+'560252-MUMFORD'!P9+'560260-CAB1'!P9+'560278-CAB2'!P9+'560286-COT1'!P9+'560294-COT2'!P9+'560302-COT3'!P9+'560310-COT4'!P9+MARLNORTH!P9+'560005-PRESSER'!P9+'560013-WOODARD'!P9+OLDMAINT!N9+'560187-PARKING'!P9+'560039-OP'!P9+'560021-BABER'!P9+'560138-MSH4'!P9+OLDLITTLEMATHER!P9+'560047-Sewer Pump'!P9+'560054-MAINT'!P9+'559882-WHITTEMORE'!P9+'561128-OUTOFWAY'!P9+'577413-GARDENS'!P9+'561151-MATHER ADD'!P9+'561177-WATER Tank Storage'!P9</f>
        <v>9018.140000000001</v>
      </c>
      <c r="Q12" s="226">
        <f>'560062-DININGHALL'!Q9+'559809-REDHOUSE'!Q9+'559841-MACARTHUR'!Q9+'559940-HOWLAND'!Q9+'559957-SCIENCE'!Q9+'559965-HENDRICKS'!Q9+'559973-DALRYMPLE'!Q9+'559981-HALFWAY-ALLTHEWAY'!Q9+LIBRARY!Q9+'559999-RANDOMNORTH-RANDOMSOUTH'!Q9+'560088-HAPPYVALLEY-SCHRADER'!Q9+'560096-AUDITORIUM'!Q9+'560104-MSH1'!Q9+'560112-MSH2'!Q9+'560120-MSH3'!Q9+'560146-CAMPUSCENTER'!Q9+'560153-COT5'!Q9+'560161-COT6'!Q9+'560179-THEATER'!Q9+'560211-PERRINE'!Q9+'560252-MUMFORD'!Q9+'560260-CAB1'!Q9+'560278-CAB2'!Q9+'560286-COT1'!Q9+'560294-COT2'!Q9+'560302-COT3'!Q9+'560310-COT4'!Q9+MARLNORTH!Q9+'560005-PRESSER'!Q9+'560013-WOODARD'!Q9+OLDMAINT!O9+'560187-PARKING'!Q9+'560039-OP'!Q9+'560021-BABER'!Q9+'560138-MSH4'!Q9+OLDLITTLEMATHER!Q9+'560047-Sewer Pump'!Q9+'560054-MAINT'!Q9+'559882-WHITTEMORE'!Q9+'561128-OUTOFWAY'!Q9+'577413-GARDENS'!Q9+'561151-MATHER ADD'!Q9+'561177-WATER Tank Storage'!Q9</f>
        <v>69627.13</v>
      </c>
      <c r="R12" s="225">
        <f>'560062-DININGHALL'!R9+'559809-REDHOUSE'!R9+'559841-MACARTHUR'!R9+'559940-HOWLAND'!R9+'559957-SCIENCE'!R9+'559965-HENDRICKS'!R9+'559973-DALRYMPLE'!R9+'559981-HALFWAY-ALLTHEWAY'!R9+LIBRARY!R9+'559999-RANDOMNORTH-RANDOMSOUTH'!R9+'560088-HAPPYVALLEY-SCHRADER'!R9+'560096-AUDITORIUM'!R9+'560104-MSH1'!R9+'560112-MSH2'!R9+'560120-MSH3'!R9+'560146-CAMPUSCENTER'!R9+'560153-COT5'!R9+'560161-COT6'!R9+'560179-THEATER'!R9+'560211-PERRINE'!R9+'560252-MUMFORD'!R9+'560260-CAB1'!R9+'560278-CAB2'!R9+'560286-COT1'!R9+'560294-COT2'!R9+'560302-COT3'!R9+'560310-COT4'!R9+MARLNORTH!R9+'560005-PRESSER'!R9+'560013-WOODARD'!R9+OLDMAINT!P9+'560187-PARKING'!R9+'560039-OP'!R9+'560021-BABER'!R9+'560138-MSH4'!R9+OLDLITTLEMATHER!R9+'560047-Sewer Pump'!R9+'560054-MAINT'!R9+'559882-WHITTEMORE'!R9+'561128-OUTOFWAY'!R9+'577413-GARDENS'!R9+'561151-MATHER ADD'!R9+'561177-WATER Tank Storage'!R9</f>
        <v>11762.899999999998</v>
      </c>
      <c r="S12" s="226">
        <f>'560062-DININGHALL'!S9+'559809-REDHOUSE'!S9+'559841-MACARTHUR'!S9+'559940-HOWLAND'!S9+'559957-SCIENCE'!S9+'559965-HENDRICKS'!S9+'559973-DALRYMPLE'!S9+'559981-HALFWAY-ALLTHEWAY'!S9+LIBRARY!S9+'559999-RANDOMNORTH-RANDOMSOUTH'!S9+'560088-HAPPYVALLEY-SCHRADER'!S9+'560096-AUDITORIUM'!S9+'560104-MSH1'!S9+'560112-MSH2'!S9+'560120-MSH3'!S9+'560146-CAMPUSCENTER'!S9+'560153-COT5'!S9+'560161-COT6'!S9+'560179-THEATER'!S9+'560211-PERRINE'!S9+'560252-MUMFORD'!S9+'560260-CAB1'!S9+'560278-CAB2'!S9+'560286-COT1'!S9+'560294-COT2'!S9+'560302-COT3'!S9+'560310-COT4'!S9+MARLNORTH!S9+'560005-PRESSER'!S9+'560013-WOODARD'!S9+OLDMAINT!Q9+'560187-PARKING'!S9+'560039-OP'!S9+'560021-BABER'!S9+'560138-MSH4'!S9+OLDLITTLEMATHER!S9+'560047-Sewer Pump'!S9+'560054-MAINT'!S9+'559882-WHITTEMORE'!S9+'561128-OUTOFWAY'!S9+'577413-GARDENS'!S9+'561151-MATHER ADD'!S9+'561177-WATER Tank Storage'!S9</f>
        <v>76270</v>
      </c>
      <c r="T12" s="225">
        <f>'560062-DININGHALL'!T9+'559809-REDHOUSE'!T9+'559841-MACARTHUR'!T9+'559940-HOWLAND'!T9+'559957-SCIENCE'!T9+'559965-HENDRICKS'!T9+'559973-DALRYMPLE'!T9+'559981-HALFWAY-ALLTHEWAY'!T9+LIBRARY!T9+'559999-RANDOMNORTH-RANDOMSOUTH'!T9+'560088-HAPPYVALLEY-SCHRADER'!T9+'560096-AUDITORIUM'!T9+'560104-MSH1'!T9+'560112-MSH2'!T9+'560120-MSH3'!T9+'560146-CAMPUSCENTER'!T9+'560153-COT5'!T9+'560161-COT6'!T9+'560179-THEATER'!T9+'560211-PERRINE'!T9+'560252-MUMFORD'!T9+'560260-CAB1'!T9+'560278-CAB2'!T9+'560286-COT1'!T9+'560294-COT2'!T9+'560302-COT3'!T9+'560310-COT4'!T9+MARLNORTH!T9+'560005-PRESSER'!T9+'560013-WOODARD'!T9+OLDMAINT!R9+'560187-PARKING'!T9+'560039-OP'!T9+'560021-BABER'!T9+'560138-MSH4'!T9+OLDLITTLEMATHER!T9+'560047-Sewer Pump'!T9+'560054-MAINT'!T9+'559882-WHITTEMORE'!T9+'561128-OUTOFWAY'!T9+'577413-GARDENS'!T9+'561151-MATHER ADD'!T9+'561177-WATER Tank Storage'!T9</f>
        <v>0</v>
      </c>
      <c r="U12" s="226">
        <f>'560062-DININGHALL'!U9+'559809-REDHOUSE'!U9+'559841-MACARTHUR'!U9+'559940-HOWLAND'!U9+'559957-SCIENCE'!U9+'559965-HENDRICKS'!U9+'559973-DALRYMPLE'!U9+'559981-HALFWAY-ALLTHEWAY'!U9+LIBRARY!U9+'559999-RANDOMNORTH-RANDOMSOUTH'!U9+'560088-HAPPYVALLEY-SCHRADER'!U9+'560096-AUDITORIUM'!U9+'560104-MSH1'!U9+'560112-MSH2'!U9+'560120-MSH3'!U9+'560146-CAMPUSCENTER'!U9+'560153-COT5'!U9+'560161-COT6'!U9+'560179-THEATER'!U9+'560211-PERRINE'!U9+'560252-MUMFORD'!U9+'560260-CAB1'!U9+'560278-CAB2'!U9+'560286-COT1'!U9+'560294-COT2'!U9+'560302-COT3'!U9+'560310-COT4'!U9+MARLNORTH!U9+'560005-PRESSER'!U9+'560013-WOODARD'!U9+OLDMAINT!S9+'560187-PARKING'!U9+'560039-OP'!U9+'560021-BABER'!U9+'560138-MSH4'!U9+OLDLITTLEMATHER!U9+'560047-Sewer Pump'!U9+'560054-MAINT'!U9+'559882-WHITTEMORE'!U9+'561128-OUTOFWAY'!U9+'577413-GARDENS'!U9+'561151-MATHER ADD'!U9+'561177-WATER Tank Storage'!U9</f>
        <v>0</v>
      </c>
    </row>
    <row r="13" spans="1:21" ht="15.75" thickBot="1">
      <c r="A13" s="2" t="s">
        <v>47</v>
      </c>
      <c r="B13" s="30">
        <f>'560062-DININGHALL'!B10+'559809-REDHOUSE'!B10+'559841-MACARTHUR'!B10+'559940-HOWLAND'!B10+'559957-SCIENCE'!B10+'559965-HENDRICKS'!B10+'559973-DALRYMPLE'!B10+'559981-HALFWAY-ALLTHEWAY'!B10+LIBRARY!B10+'559999-RANDOMNORTH-RANDOMSOUTH'!B10+'560088-HAPPYVALLEY-SCHRADER'!B10+'560096-AUDITORIUM'!B10+'560104-MSH1'!B10+'560112-MSH2'!B10+'560120-MSH3'!B10+'560146-CAMPUSCENTER'!B10+'560153-COT5'!B10+'560161-COT6'!B10+'560179-THEATER'!B10+'560211-PERRINE'!B10+'560252-MUMFORD'!B10+'560260-CAB1'!B10+'560278-CAB2'!B10+'560286-COT1'!B10+'560294-COT2'!B10+'560302-COT3'!B10+'560310-COT4'!B10+MARLNORTH!B10+'560005-PRESSER'!B10+'560013-WOODARD'!B9+OLDMAINT!B10+'560187-PARKING'!B10+'560039-OP'!B10+'560021-BABER'!B10+'560138-MSH4'!B10+OLDLITTLEMATHER!B10</f>
        <v>4290.620000000001</v>
      </c>
      <c r="C13" s="65">
        <f>'560062-DININGHALL'!C10+'559809-REDHOUSE'!C10+'559841-MACARTHUR'!C10+'559940-HOWLAND'!C10+'559957-SCIENCE'!C10+'559965-HENDRICKS'!C10+'559973-DALRYMPLE'!C10+'559981-HALFWAY-ALLTHEWAY'!C10+LIBRARY!C10+'559999-RANDOMNORTH-RANDOMSOUTH'!C10+'560088-HAPPYVALLEY-SCHRADER'!C10+'560096-AUDITORIUM'!C10+'560104-MSH1'!C10+'560112-MSH2'!C10+'560120-MSH3'!C10+'560146-CAMPUSCENTER'!C10+'560153-COT5'!C10+'560161-COT6'!C10+'560179-THEATER'!C10+'560211-PERRINE'!C10+'560252-MUMFORD'!C10+'560260-CAB1'!C10+'560278-CAB2'!C10+'560286-COT1'!C10+'560294-COT2'!C10+'560302-COT3'!C10+'560310-COT4'!C10+MARLNORTH!C10+'560005-PRESSER'!C10+'560013-WOODARD'!C9+OLDMAINT!C10+'560187-PARKING'!C10+'560039-OP'!C10+'560021-BABER'!C10+'560138-MSH4'!C10+OLDLITTLEMATHER!C10</f>
        <v>32885</v>
      </c>
      <c r="D13" s="30">
        <f>'560062-DININGHALL'!D10+'559809-REDHOUSE'!D10+'559841-MACARTHUR'!D10+'559940-HOWLAND'!D10+'559957-SCIENCE'!D10+'559965-HENDRICKS'!D10+'559973-DALRYMPLE'!D10+'559981-HALFWAY-ALLTHEWAY'!D10+LIBRARY!D10+'559999-RANDOMNORTH-RANDOMSOUTH'!D10+'560088-HAPPYVALLEY-SCHRADER'!D10+'560096-AUDITORIUM'!D10+'560104-MSH1'!D10+'560112-MSH2'!D10+'560120-MSH3'!D10+'560146-CAMPUSCENTER'!D10+'560153-COT5'!D10+'560161-COT6'!D10+'560179-THEATER'!D10+'560211-PERRINE'!D10+'560252-MUMFORD'!D10+'560260-CAB1'!D10+'560278-CAB2'!D10+'560286-COT1'!D10+'560294-COT2'!D10+'560302-COT3'!D10+'560310-COT4'!D10+MARLNORTH!D10+'560005-PRESSER'!D10+'560013-WOODARD'!D10+OLDMAINT!D10+'560187-PARKING'!D10+'560039-OP'!D10+'560021-BABER'!D10+'560138-MSH4'!D10+OLDLITTLEMATHER!D10+'560047-Sewer Pump'!D10</f>
        <v>3848.9500000000003</v>
      </c>
      <c r="E13" s="65">
        <f>'560062-DININGHALL'!E10+'559809-REDHOUSE'!E10+'559841-MACARTHUR'!E10+'559940-HOWLAND'!E10+'559957-SCIENCE'!E10+'559965-HENDRICKS'!E10+'559973-DALRYMPLE'!E10+'559981-HALFWAY-ALLTHEWAY'!E10+LIBRARY!E10+'559999-RANDOMNORTH-RANDOMSOUTH'!E10+'560088-HAPPYVALLEY-SCHRADER'!E10+'560096-AUDITORIUM'!E10+'560104-MSH1'!E10+'560112-MSH2'!E10+'560120-MSH3'!E10+'560146-CAMPUSCENTER'!E10+'560153-COT5'!E10+'560161-COT6'!E10+'560179-THEATER'!E10+'560211-PERRINE'!E10+'560252-MUMFORD'!E10+'560260-CAB1'!E10+'560278-CAB2'!E10+'560286-COT1'!E10+'560294-COT2'!E10+'560302-COT3'!E10+'560310-COT4'!E10+MARLNORTH!E10+'560005-PRESSER'!E10+'560013-WOODARD'!E10+OLDMAINT!E10+'560187-PARKING'!E10+'560039-OP'!E10+'560021-BABER'!E10+'560138-MSH4'!E10+OLDLITTLEMATHER!E10+'560047-Sewer Pump'!E10</f>
        <v>38825</v>
      </c>
      <c r="F13" s="30">
        <f>'560062-DININGHALL'!F10+'559809-REDHOUSE'!F10+'559841-MACARTHUR'!F10+'559940-HOWLAND'!F10+'559957-SCIENCE'!F10+'559965-HENDRICKS'!F10+'559973-DALRYMPLE'!F10+'559981-HALFWAY-ALLTHEWAY'!F10+LIBRARY!F10+'559999-RANDOMNORTH-RANDOMSOUTH'!F10+'560088-HAPPYVALLEY-SCHRADER'!F10+'560096-AUDITORIUM'!F10+'560104-MSH1'!F10+'560112-MSH2'!F10+'560120-MSH3'!F10+'560146-CAMPUSCENTER'!F10+'560153-COT5'!F10+'560161-COT6'!F10+'560179-THEATER'!F10+'560211-PERRINE'!F10+'560252-MUMFORD'!F10+'560260-CAB1'!F10+'560278-CAB2'!F10+'560286-COT1'!F10+'560294-COT2'!F10+'560302-COT3'!F10+'560310-COT4'!F10+MARLNORTH!F10+'560005-PRESSER'!F10+'560013-WOODARD'!F10+OLDMAINT!F10+'560187-PARKING'!F10+'560039-OP'!F10+'560021-BABER'!F10+'560138-MSH4'!F10+OLDLITTLEMATHER!F10+'560047-Sewer Pump'!F10+'560054-MAINT'!F10+'559882-WHITTEMORE'!F10</f>
        <v>5686.74</v>
      </c>
      <c r="G13" s="105">
        <f>'560062-DININGHALL'!G10+'559809-REDHOUSE'!G10+'559841-MACARTHUR'!G10+'559940-HOWLAND'!G10+'559957-SCIENCE'!G10+'559965-HENDRICKS'!G10+'559973-DALRYMPLE'!G10+'559981-HALFWAY-ALLTHEWAY'!G10+LIBRARY!G10+'559999-RANDOMNORTH-RANDOMSOUTH'!G10+'560088-HAPPYVALLEY-SCHRADER'!G10+'560096-AUDITORIUM'!G10+'560104-MSH1'!G10+'560112-MSH2'!G10+'560120-MSH3'!G10+'560146-CAMPUSCENTER'!G10+'560153-COT5'!G10+'560161-COT6'!G10+'560179-THEATER'!G10+'560211-PERRINE'!G10+'560252-MUMFORD'!G10+'560260-CAB1'!G10+'560278-CAB2'!G10+'560286-COT1'!G10+'560294-COT2'!G10+'560302-COT3'!G10+'560310-COT4'!G10+MARLNORTH!G10+'560005-PRESSER'!G10+'560013-WOODARD'!G10+OLDMAINT!G10+'560187-PARKING'!G10+'560039-OP'!G10+'560021-BABER'!G10+'560138-MSH4'!G10+OLDLITTLEMATHER!G10+'560047-Sewer Pump'!G10+'560054-MAINT'!G10+'559882-WHITTEMORE'!G10</f>
        <v>50574</v>
      </c>
      <c r="H13" s="30">
        <f>'560062-DININGHALL'!H10+'559809-REDHOUSE'!H10+'559841-MACARTHUR'!H10+'559940-HOWLAND'!H10+'559957-SCIENCE'!H10+'559965-HENDRICKS'!H10+'559973-DALRYMPLE'!H10+'559981-HALFWAY-ALLTHEWAY'!H10+LIBRARY!H10+'559999-RANDOMNORTH-RANDOMSOUTH'!H10+'560088-HAPPYVALLEY-SCHRADER'!H10+'560096-AUDITORIUM'!H10+'560104-MSH1'!H10+'560112-MSH2'!H10+'560120-MSH3'!H10+'560146-CAMPUSCENTER'!H10+'560153-COT5'!H10+'560161-COT6'!H10+'560179-THEATER'!H10+'560211-PERRINE'!H10+'560252-MUMFORD'!H10+'560260-CAB1'!H10+'560278-CAB2'!H10+'560286-COT1'!H10+'560294-COT2'!H10+'560302-COT3'!H10+'560310-COT4'!H10+MARLNORTH!H10+'560005-PRESSER'!H10+'560013-WOODARD'!H10+OLDMAINT!H10+'560187-PARKING'!H10+'560039-OP'!H10+'560021-BABER'!H10+'560138-MSH4'!H10+OLDLITTLEMATHER!H10+'560047-Sewer Pump'!H10+'560054-MAINT'!H10+'559882-WHITTEMORE'!H10</f>
        <v>7881.160000000001</v>
      </c>
      <c r="I13" s="131">
        <f>'560062-DININGHALL'!I10+'559809-REDHOUSE'!I10+'559841-MACARTHUR'!I10+'559940-HOWLAND'!I10+'559957-SCIENCE'!I10+'559965-HENDRICKS'!I10+'559973-DALRYMPLE'!I10+'559981-HALFWAY-ALLTHEWAY'!I10+LIBRARY!I10+'559999-RANDOMNORTH-RANDOMSOUTH'!I10+'560088-HAPPYVALLEY-SCHRADER'!I10+'560096-AUDITORIUM'!I10+'560104-MSH1'!I10+'560112-MSH2'!I10+'560120-MSH3'!I10+'560146-CAMPUSCENTER'!I10+'560153-COT5'!I10+'560161-COT6'!I10+'560179-THEATER'!I10+'560211-PERRINE'!I10+'560252-MUMFORD'!I10+'560260-CAB1'!I10+'560278-CAB2'!I10+'560286-COT1'!I10+'560294-COT2'!I10+'560302-COT3'!I10+'560310-COT4'!I10+MARLNORTH!I10+'560005-PRESSER'!I10+'560013-WOODARD'!I10+OLDMAINT!I10+'560187-PARKING'!I10+'560039-OP'!I10+'560021-BABER'!I10+'560138-MSH4'!I10+OLDLITTLEMATHER!I10+'560047-Sewer Pump'!I10+'560054-MAINT'!I10+'559882-WHITTEMORE'!I10</f>
        <v>61426</v>
      </c>
      <c r="J13" s="28">
        <f>'560062-DININGHALL'!J10+'559809-REDHOUSE'!J10+'559841-MACARTHUR'!J10+'559940-HOWLAND'!J10+'559957-SCIENCE'!J10+'559965-HENDRICKS'!J10+'559973-DALRYMPLE'!J10+'559981-HALFWAY-ALLTHEWAY'!J10+LIBRARY!J10+'559999-RANDOMNORTH-RANDOMSOUTH'!J10+'560088-HAPPYVALLEY-SCHRADER'!J10+'560096-AUDITORIUM'!J10+'560104-MSH1'!J10+'560112-MSH2'!J10+'560120-MSH3'!J10+'560146-CAMPUSCENTER'!J10+'560153-COT5'!J10+'560161-COT6'!J10+'560179-THEATER'!J10+'560211-PERRINE'!J10+'560252-MUMFORD'!J10+'560260-CAB1'!J10+'560278-CAB2'!J10+'560286-COT1'!J10+'560294-COT2'!J10+'560302-COT3'!J10+'560310-COT4'!J10+MARLNORTH!J10+'560005-PRESSER'!J10+'560013-WOODARD'!J10+OLDMAINT!J10+'560187-PARKING'!J10+'560039-OP'!J10+'560021-BABER'!J10+'560138-MSH4'!J10+OLDLITTLEMATHER!J10+'560047-Sewer Pump'!J10+'560054-MAINT'!J10+'559882-WHITTEMORE'!J10+'561128-OUTOFWAY'!J10</f>
        <v>7580.5700000000015</v>
      </c>
      <c r="K13" s="130">
        <f>'560062-DININGHALL'!K10+'559809-REDHOUSE'!K10+'559841-MACARTHUR'!K10+'559940-HOWLAND'!K10+'559957-SCIENCE'!K10+'559965-HENDRICKS'!K10+'559973-DALRYMPLE'!K10+'559981-HALFWAY-ALLTHEWAY'!K10+LIBRARY!K10+'559999-RANDOMNORTH-RANDOMSOUTH'!K10+'560088-HAPPYVALLEY-SCHRADER'!K10+'560096-AUDITORIUM'!K10+'560104-MSH1'!K10+'560112-MSH2'!K10+'560120-MSH3'!K10+'560146-CAMPUSCENTER'!K10+'560153-COT5'!K10+'560161-COT6'!K10+'560179-THEATER'!K10+'560211-PERRINE'!K10+'560252-MUMFORD'!K10+'560260-CAB1'!K10+'560278-CAB2'!K10+'560286-COT1'!K10+'560294-COT2'!K10+'560302-COT3'!K10+'560310-COT4'!K10+MARLNORTH!K10+'560005-PRESSER'!K10+'560013-WOODARD'!K10+OLDMAINT!K10+'560187-PARKING'!K10+'560039-OP'!K10+'560021-BABER'!K10+'560138-MSH4'!K10+OLDLITTLEMATHER!K10+'560047-Sewer Pump'!K10+'560054-MAINT'!K10+'559882-WHITTEMORE'!K10</f>
        <v>65771</v>
      </c>
      <c r="L13" s="225">
        <f>'560062-DININGHALL'!L10+'559809-REDHOUSE'!L10+'559841-MACARTHUR'!L10+'559940-HOWLAND'!L10+'559957-SCIENCE'!L10+'559965-HENDRICKS'!L10+'559973-DALRYMPLE'!L10+'559981-HALFWAY-ALLTHEWAY'!L10+LIBRARY!L10+'559999-RANDOMNORTH-RANDOMSOUTH'!L10+'560088-HAPPYVALLEY-SCHRADER'!L10+'560096-AUDITORIUM'!L10+'560104-MSH1'!L10+'560112-MSH2'!L10+'560120-MSH3'!L10+'560146-CAMPUSCENTER'!L10+'560153-COT5'!L10+'560161-COT6'!L10+'560179-THEATER'!L10+'560211-PERRINE'!L10+'560252-MUMFORD'!L10+'560260-CAB1'!L10+'560278-CAB2'!L10+'560286-COT1'!L10+'560294-COT2'!L10+'560302-COT3'!L10+'560310-COT4'!L10+MARLNORTH!L10+'560005-PRESSER'!L10+'560013-WOODARD'!L10+OLDMAINT!J10+'560187-PARKING'!L10+'560039-OP'!L10+'560021-BABER'!L10+'560138-MSH4'!L10+OLDLITTLEMATHER!L10+'560047-Sewer Pump'!L10+'560054-MAINT'!L10+'559882-WHITTEMORE'!L10+'561128-OUTOFWAY'!L10+'577413-GARDENS'!L10+'561151-MATHER ADD'!L10+'561177-WATER Tank Storage'!L10</f>
        <v>8110.789999999999</v>
      </c>
      <c r="M13" s="226">
        <f>'560062-DININGHALL'!M10+'559809-REDHOUSE'!M10+'559841-MACARTHUR'!M10+'559940-HOWLAND'!M10+'559957-SCIENCE'!M10+'559965-HENDRICKS'!M10+'559973-DALRYMPLE'!M10+'559981-HALFWAY-ALLTHEWAY'!M10+LIBRARY!M10+'559999-RANDOMNORTH-RANDOMSOUTH'!M10+'560088-HAPPYVALLEY-SCHRADER'!M10+'560096-AUDITORIUM'!M10+'560104-MSH1'!M10+'560112-MSH2'!M10+'560120-MSH3'!M10+'560146-CAMPUSCENTER'!M10+'560153-COT5'!M10+'560161-COT6'!M10+'560179-THEATER'!M10+'560211-PERRINE'!M10+'560252-MUMFORD'!M10+'560260-CAB1'!M10+'560278-CAB2'!M10+'560286-COT1'!M10+'560294-COT2'!M10+'560302-COT3'!M10+'560310-COT4'!M10+MARLNORTH!M10+'560005-PRESSER'!M10+'560013-WOODARD'!M10+OLDMAINT!K10+'560187-PARKING'!M10+'560039-OP'!M10+'560021-BABER'!M10+'560138-MSH4'!M10+OLDLITTLEMATHER!M10+'560047-Sewer Pump'!M10+'560054-MAINT'!M10+'559882-WHITTEMORE'!M10+'561128-OUTOFWAY'!M10+'577413-GARDENS'!M10+'561151-MATHER ADD'!M10+'561177-WATER Tank Storage'!M10</f>
        <v>59578</v>
      </c>
      <c r="N13" s="225">
        <f>'560062-DININGHALL'!N10+'559809-REDHOUSE'!N10+'559841-MACARTHUR'!N10+'559940-HOWLAND'!N10+'559957-SCIENCE'!N10+'559965-HENDRICKS'!N10+'559973-DALRYMPLE'!N10+'559981-HALFWAY-ALLTHEWAY'!N10+LIBRARY!N10+'559999-RANDOMNORTH-RANDOMSOUTH'!N10+'560088-HAPPYVALLEY-SCHRADER'!N10+'560096-AUDITORIUM'!N10+'560104-MSH1'!N10+'560112-MSH2'!N10+'560120-MSH3'!N10+'560146-CAMPUSCENTER'!N10+'560153-COT5'!N10+'560161-COT6'!N10+'560179-THEATER'!N10+'560211-PERRINE'!N10+'560252-MUMFORD'!N10+'560260-CAB1'!N10+'560278-CAB2'!N10+'560286-COT1'!N10+'560294-COT2'!N10+'560302-COT3'!N10+'560310-COT4'!N10+MARLNORTH!N10+'560005-PRESSER'!N10+'560013-WOODARD'!N10+OLDMAINT!L10+'560187-PARKING'!N10+'560039-OP'!N10+'560021-BABER'!N10+'560138-MSH4'!N10+OLDLITTLEMATHER!N10+'560047-Sewer Pump'!N10+'560054-MAINT'!N10+'559882-WHITTEMORE'!N10+'561128-OUTOFWAY'!N10+'577413-GARDENS'!N10+'561151-MATHER ADD'!N10+'561177-WATER Tank Storage'!N10</f>
        <v>6617.319999999998</v>
      </c>
      <c r="O13" s="226">
        <f>'560062-DININGHALL'!O10+'559809-REDHOUSE'!O10+'559841-MACARTHUR'!O10+'559940-HOWLAND'!O10+'559957-SCIENCE'!O10+'559965-HENDRICKS'!O10+'559973-DALRYMPLE'!O10+'559981-HALFWAY-ALLTHEWAY'!O10+LIBRARY!O10+'559999-RANDOMNORTH-RANDOMSOUTH'!O10+'560088-HAPPYVALLEY-SCHRADER'!O10+'560096-AUDITORIUM'!O10+'560104-MSH1'!O10+'560112-MSH2'!O10+'560120-MSH3'!O10+'560146-CAMPUSCENTER'!O10+'560153-COT5'!O10+'560161-COT6'!O10+'560179-THEATER'!O10+'560211-PERRINE'!O10+'560252-MUMFORD'!O10+'560260-CAB1'!O10+'560278-CAB2'!O10+'560286-COT1'!O10+'560294-COT2'!O10+'560302-COT3'!O10+'560310-COT4'!O10+MARLNORTH!O10+'560005-PRESSER'!O10+'560013-WOODARD'!O10+OLDMAINT!M10+'560187-PARKING'!O10+'560039-OP'!O10+'560021-BABER'!O10+'560138-MSH4'!O10+OLDLITTLEMATHER!O10+'560047-Sewer Pump'!O10+'560054-MAINT'!O10+'559882-WHITTEMORE'!O10+'561128-OUTOFWAY'!O10+'577413-GARDENS'!O10+'561151-MATHER ADD'!O10+'561177-WATER Tank Storage'!O10</f>
        <v>47790</v>
      </c>
      <c r="P13" s="225">
        <f>'560062-DININGHALL'!P10+'559809-REDHOUSE'!P10+'559841-MACARTHUR'!P10+'559940-HOWLAND'!P10+'559957-SCIENCE'!P10+'559965-HENDRICKS'!P10+'559973-DALRYMPLE'!P10+'559981-HALFWAY-ALLTHEWAY'!P10+LIBRARY!P10+'559999-RANDOMNORTH-RANDOMSOUTH'!P10+'560088-HAPPYVALLEY-SCHRADER'!P10+'560096-AUDITORIUM'!P10+'560104-MSH1'!P10+'560112-MSH2'!P10+'560120-MSH3'!P10+'560146-CAMPUSCENTER'!P10+'560153-COT5'!P10+'560161-COT6'!P10+'560179-THEATER'!P10+'560211-PERRINE'!P10+'560252-MUMFORD'!P10+'560260-CAB1'!P10+'560278-CAB2'!P10+'560286-COT1'!P10+'560294-COT2'!P10+'560302-COT3'!P10+'560310-COT4'!P10+MARLNORTH!P10+'560005-PRESSER'!P10+'560013-WOODARD'!P10+OLDMAINT!N10+'560187-PARKING'!P10+'560039-OP'!P10+'560021-BABER'!P10+'560138-MSH4'!P10+OLDLITTLEMATHER!P10+'560047-Sewer Pump'!P10+'560054-MAINT'!P10+'559882-WHITTEMORE'!P10+'561128-OUTOFWAY'!P10+'577413-GARDENS'!P10+'561151-MATHER ADD'!P10+'561177-WATER Tank Storage'!P10</f>
        <v>7013.019999999997</v>
      </c>
      <c r="Q13" s="226">
        <f>'560062-DININGHALL'!Q10+'559809-REDHOUSE'!Q10+'559841-MACARTHUR'!Q10+'559940-HOWLAND'!Q10+'559957-SCIENCE'!Q10+'559965-HENDRICKS'!Q10+'559973-DALRYMPLE'!Q10+'559981-HALFWAY-ALLTHEWAY'!Q10+LIBRARY!Q10+'559999-RANDOMNORTH-RANDOMSOUTH'!Q10+'560088-HAPPYVALLEY-SCHRADER'!Q10+'560096-AUDITORIUM'!Q10+'560104-MSH1'!Q10+'560112-MSH2'!Q10+'560120-MSH3'!Q10+'560146-CAMPUSCENTER'!Q10+'560153-COT5'!Q10+'560161-COT6'!Q10+'560179-THEATER'!Q10+'560211-PERRINE'!Q10+'560252-MUMFORD'!Q10+'560260-CAB1'!Q10+'560278-CAB2'!Q10+'560286-COT1'!Q10+'560294-COT2'!Q10+'560302-COT3'!Q10+'560310-COT4'!Q10+MARLNORTH!Q10+'560005-PRESSER'!Q10+'560013-WOODARD'!Q10+OLDMAINT!O10+'560187-PARKING'!Q10+'560039-OP'!Q10+'560021-BABER'!Q10+'560138-MSH4'!Q10+OLDLITTLEMATHER!Q10+'560047-Sewer Pump'!Q10+'560054-MAINT'!Q10+'559882-WHITTEMORE'!Q10+'561128-OUTOFWAY'!Q10+'577413-GARDENS'!Q10+'561151-MATHER ADD'!Q10+'561177-WATER Tank Storage'!Q10</f>
        <v>51133.35</v>
      </c>
      <c r="R13" s="225">
        <f>'560062-DININGHALL'!R10+'559809-REDHOUSE'!R10+'559841-MACARTHUR'!R10+'559940-HOWLAND'!R10+'559957-SCIENCE'!R10+'559965-HENDRICKS'!R10+'559973-DALRYMPLE'!R10+'559981-HALFWAY-ALLTHEWAY'!R10+LIBRARY!R10+'559999-RANDOMNORTH-RANDOMSOUTH'!R10+'560088-HAPPYVALLEY-SCHRADER'!R10+'560096-AUDITORIUM'!R10+'560104-MSH1'!R10+'560112-MSH2'!R10+'560120-MSH3'!R10+'560146-CAMPUSCENTER'!R10+'560153-COT5'!R10+'560161-COT6'!R10+'560179-THEATER'!R10+'560211-PERRINE'!R10+'560252-MUMFORD'!R10+'560260-CAB1'!R10+'560278-CAB2'!R10+'560286-COT1'!R10+'560294-COT2'!R10+'560302-COT3'!R10+'560310-COT4'!R10+MARLNORTH!R10+'560005-PRESSER'!R10+'560013-WOODARD'!R10+OLDMAINT!P10+'560187-PARKING'!R10+'560039-OP'!R10+'560021-BABER'!R10+'560138-MSH4'!R10+OLDLITTLEMATHER!R10+'560047-Sewer Pump'!R10+'560054-MAINT'!R10+'559882-WHITTEMORE'!R10+'561128-OUTOFWAY'!R10+'577413-GARDENS'!R10+'561151-MATHER ADD'!R10+'561177-WATER Tank Storage'!R10</f>
        <v>7607.150000000001</v>
      </c>
      <c r="S13" s="226">
        <f>'560062-DININGHALL'!S10+'559809-REDHOUSE'!S10+'559841-MACARTHUR'!S10+'559940-HOWLAND'!S10+'559957-SCIENCE'!S10+'559965-HENDRICKS'!S10+'559973-DALRYMPLE'!S10+'559981-HALFWAY-ALLTHEWAY'!S10+LIBRARY!S10+'559999-RANDOMNORTH-RANDOMSOUTH'!S10+'560088-HAPPYVALLEY-SCHRADER'!S10+'560096-AUDITORIUM'!S10+'560104-MSH1'!S10+'560112-MSH2'!S10+'560120-MSH3'!S10+'560146-CAMPUSCENTER'!S10+'560153-COT5'!S10+'560161-COT6'!S10+'560179-THEATER'!S10+'560211-PERRINE'!S10+'560252-MUMFORD'!S10+'560260-CAB1'!S10+'560278-CAB2'!S10+'560286-COT1'!S10+'560294-COT2'!S10+'560302-COT3'!S10+'560310-COT4'!S10+MARLNORTH!S10+'560005-PRESSER'!S10+'560013-WOODARD'!S10+OLDMAINT!Q10+'560187-PARKING'!S10+'560039-OP'!S10+'560021-BABER'!S10+'560138-MSH4'!S10+OLDLITTLEMATHER!S10+'560047-Sewer Pump'!S10+'560054-MAINT'!S10+'559882-WHITTEMORE'!S10+'561128-OUTOFWAY'!S10+'577413-GARDENS'!S10+'561151-MATHER ADD'!S10+'561177-WATER Tank Storage'!S10</f>
        <v>45408</v>
      </c>
      <c r="T13" s="225">
        <f>'560062-DININGHALL'!T10+'559809-REDHOUSE'!T10+'559841-MACARTHUR'!T10+'559940-HOWLAND'!T10+'559957-SCIENCE'!T10+'559965-HENDRICKS'!T10+'559973-DALRYMPLE'!T10+'559981-HALFWAY-ALLTHEWAY'!T10+LIBRARY!T10+'559999-RANDOMNORTH-RANDOMSOUTH'!T10+'560088-HAPPYVALLEY-SCHRADER'!T10+'560096-AUDITORIUM'!T10+'560104-MSH1'!T10+'560112-MSH2'!T10+'560120-MSH3'!T10+'560146-CAMPUSCENTER'!T10+'560153-COT5'!T10+'560161-COT6'!T10+'560179-THEATER'!T10+'560211-PERRINE'!T10+'560252-MUMFORD'!T10+'560260-CAB1'!T10+'560278-CAB2'!T10+'560286-COT1'!T10+'560294-COT2'!T10+'560302-COT3'!T10+'560310-COT4'!T10+MARLNORTH!T10+'560005-PRESSER'!T10+'560013-WOODARD'!T10+OLDMAINT!R10+'560187-PARKING'!T10+'560039-OP'!T10+'560021-BABER'!T10+'560138-MSH4'!T10+OLDLITTLEMATHER!T10+'560047-Sewer Pump'!T10+'560054-MAINT'!T10+'559882-WHITTEMORE'!T10+'561128-OUTOFWAY'!T10+'577413-GARDENS'!T10+'561151-MATHER ADD'!T10+'561177-WATER Tank Storage'!T10</f>
        <v>0</v>
      </c>
      <c r="U13" s="226">
        <f>'560062-DININGHALL'!U10+'559809-REDHOUSE'!U10+'559841-MACARTHUR'!U10+'559940-HOWLAND'!U10+'559957-SCIENCE'!U10+'559965-HENDRICKS'!U10+'559973-DALRYMPLE'!U10+'559981-HALFWAY-ALLTHEWAY'!U10+LIBRARY!U10+'559999-RANDOMNORTH-RANDOMSOUTH'!U10+'560088-HAPPYVALLEY-SCHRADER'!U10+'560096-AUDITORIUM'!U10+'560104-MSH1'!U10+'560112-MSH2'!U10+'560120-MSH3'!U10+'560146-CAMPUSCENTER'!U10+'560153-COT5'!U10+'560161-COT6'!U10+'560179-THEATER'!U10+'560211-PERRINE'!U10+'560252-MUMFORD'!U10+'560260-CAB1'!U10+'560278-CAB2'!U10+'560286-COT1'!U10+'560294-COT2'!U10+'560302-COT3'!U10+'560310-COT4'!U10+MARLNORTH!U10+'560005-PRESSER'!U10+'560013-WOODARD'!U10+OLDMAINT!S10+'560187-PARKING'!U10+'560039-OP'!U10+'560021-BABER'!U10+'560138-MSH4'!U10+OLDLITTLEMATHER!U10+'560047-Sewer Pump'!U10+'560054-MAINT'!U10+'559882-WHITTEMORE'!U10+'561128-OUTOFWAY'!U10+'577413-GARDENS'!U10+'561151-MATHER ADD'!U10+'561177-WATER Tank Storage'!U10</f>
        <v>0</v>
      </c>
    </row>
    <row r="14" spans="1:21" ht="15.75" thickBot="1">
      <c r="A14" s="2" t="s">
        <v>48</v>
      </c>
      <c r="B14" s="30">
        <f>'560062-DININGHALL'!B11+'559809-REDHOUSE'!B11+'559841-MACARTHUR'!B11+'559940-HOWLAND'!B11+'559957-SCIENCE'!B11+'559965-HENDRICKS'!B11+'559973-DALRYMPLE'!B11+'559981-HALFWAY-ALLTHEWAY'!B11+LIBRARY!B11+'559999-RANDOMNORTH-RANDOMSOUTH'!B11+'560088-HAPPYVALLEY-SCHRADER'!B11+'560096-AUDITORIUM'!B11+'560104-MSH1'!B11+'560112-MSH2'!B11+'560120-MSH3'!B11+'560146-CAMPUSCENTER'!B11+'560153-COT5'!B11+'560161-COT6'!B11+'560179-THEATER'!B11+'560211-PERRINE'!B11+'560252-MUMFORD'!B11+'560260-CAB1'!B11+'560278-CAB2'!B11+'560286-COT1'!B11+'560294-COT2'!B11+'560302-COT3'!B11+'560310-COT4'!B11+MARLNORTH!B11+'560005-PRESSER'!B11+'560013-WOODARD'!B10+OLDMAINT!B11+'560187-PARKING'!B11+'560039-OP'!B11+'560021-BABER'!B11+'560138-MSH4'!B11+OLDLITTLEMATHER!B11</f>
        <v>4332.789999999999</v>
      </c>
      <c r="C14" s="65">
        <f>'560062-DININGHALL'!C11+'559809-REDHOUSE'!C11+'559841-MACARTHUR'!C11+'559940-HOWLAND'!C11+'559957-SCIENCE'!C11+'559965-HENDRICKS'!C11+'559973-DALRYMPLE'!C11+'559981-HALFWAY-ALLTHEWAY'!C11+LIBRARY!C11+'559999-RANDOMNORTH-RANDOMSOUTH'!C11+'560088-HAPPYVALLEY-SCHRADER'!C11+'560096-AUDITORIUM'!C11+'560104-MSH1'!C11+'560112-MSH2'!C11+'560120-MSH3'!C11+'560146-CAMPUSCENTER'!C11+'560153-COT5'!C11+'560161-COT6'!C11+'560179-THEATER'!C11+'560211-PERRINE'!C11+'560252-MUMFORD'!C11+'560260-CAB1'!C11+'560278-CAB2'!C11+'560286-COT1'!C11+'560294-COT2'!C11+'560302-COT3'!C11+'560310-COT4'!C11+MARLNORTH!C11+'560005-PRESSER'!C11+'560013-WOODARD'!C10+OLDMAINT!C11+'560187-PARKING'!C11+'560039-OP'!C11+'560021-BABER'!C11+'560138-MSH4'!C11+OLDLITTLEMATHER!C11</f>
        <v>35486</v>
      </c>
      <c r="D14" s="30">
        <f>'560062-DININGHALL'!D11+'559809-REDHOUSE'!D11+'559841-MACARTHUR'!D11+'559940-HOWLAND'!D11+'559957-SCIENCE'!D11+'559965-HENDRICKS'!D11+'559973-DALRYMPLE'!D11+'559981-HALFWAY-ALLTHEWAY'!D11+LIBRARY!D11+'559999-RANDOMNORTH-RANDOMSOUTH'!D11+'560088-HAPPYVALLEY-SCHRADER'!D11+'560096-AUDITORIUM'!D11+'560104-MSH1'!D11+'560112-MSH2'!D11+'560120-MSH3'!D11+'560146-CAMPUSCENTER'!D11+'560153-COT5'!D11+'560161-COT6'!D11+'560179-THEATER'!D11+'560211-PERRINE'!D11+'560252-MUMFORD'!D11+'560260-CAB1'!D11+'560278-CAB2'!D11+'560286-COT1'!D11+'560294-COT2'!D11+'560302-COT3'!D11+'560310-COT4'!D11+MARLNORTH!D11+'560005-PRESSER'!D11+'560013-WOODARD'!D11+OLDMAINT!D11+'560187-PARKING'!D11+'560039-OP'!D11+'560021-BABER'!D11+'560138-MSH4'!D11+OLDLITTLEMATHER!D11+'560047-Sewer Pump'!D11</f>
        <v>4245.25</v>
      </c>
      <c r="E14" s="65">
        <f>'560062-DININGHALL'!E11+'559809-REDHOUSE'!E11+'559841-MACARTHUR'!E11+'559940-HOWLAND'!E11+'559957-SCIENCE'!E11+'559965-HENDRICKS'!E11+'559973-DALRYMPLE'!E11+'559981-HALFWAY-ALLTHEWAY'!E11+LIBRARY!E11+'559999-RANDOMNORTH-RANDOMSOUTH'!E11+'560088-HAPPYVALLEY-SCHRADER'!E11+'560096-AUDITORIUM'!E11+'560104-MSH1'!E11+'560112-MSH2'!E11+'560120-MSH3'!E11+'560146-CAMPUSCENTER'!E11+'560153-COT5'!E11+'560161-COT6'!E11+'560179-THEATER'!E11+'560211-PERRINE'!E11+'560252-MUMFORD'!E11+'560260-CAB1'!E11+'560278-CAB2'!E11+'560286-COT1'!E11+'560294-COT2'!E11+'560302-COT3'!E11+'560310-COT4'!E11+MARLNORTH!E11+'560005-PRESSER'!E11+'560013-WOODARD'!E11+OLDMAINT!E11+'560187-PARKING'!E11+'560039-OP'!E11+'560021-BABER'!E11+'560138-MSH4'!E11+OLDLITTLEMATHER!E11+'560047-Sewer Pump'!E11</f>
        <v>42384</v>
      </c>
      <c r="F14" s="30">
        <f>'560062-DININGHALL'!F11+'559809-REDHOUSE'!F11+'559841-MACARTHUR'!F11+'559940-HOWLAND'!F11+'559957-SCIENCE'!F11+'559965-HENDRICKS'!F11+'559973-DALRYMPLE'!F11+'559981-HALFWAY-ALLTHEWAY'!F11+LIBRARY!F11+'559999-RANDOMNORTH-RANDOMSOUTH'!F11+'560088-HAPPYVALLEY-SCHRADER'!F11+'560096-AUDITORIUM'!F11+'560104-MSH1'!F11+'560112-MSH2'!F11+'560120-MSH3'!F11+'560146-CAMPUSCENTER'!F11+'560153-COT5'!F11+'560161-COT6'!F11+'560179-THEATER'!F11+'560211-PERRINE'!F11+'560252-MUMFORD'!F11+'560260-CAB1'!F11+'560278-CAB2'!F11+'560286-COT1'!F11+'560294-COT2'!F11+'560302-COT3'!F11+'560310-COT4'!F11+MARLNORTH!F11+'560005-PRESSER'!F11+'560013-WOODARD'!F11+OLDMAINT!F11+'560187-PARKING'!F11+'560039-OP'!F11+'560021-BABER'!F11+'560138-MSH4'!F11+OLDLITTLEMATHER!F11+'560047-Sewer Pump'!F11+'560054-MAINT'!F11+'559882-WHITTEMORE'!F11</f>
        <v>6498.699999999999</v>
      </c>
      <c r="G14" s="105">
        <f>'560062-DININGHALL'!G11+'559809-REDHOUSE'!G11+'559841-MACARTHUR'!G11+'559940-HOWLAND'!G11+'559957-SCIENCE'!G11+'559965-HENDRICKS'!G11+'559973-DALRYMPLE'!G11+'559981-HALFWAY-ALLTHEWAY'!G11+LIBRARY!G11+'559999-RANDOMNORTH-RANDOMSOUTH'!G11+'560088-HAPPYVALLEY-SCHRADER'!G11+'560096-AUDITORIUM'!G11+'560104-MSH1'!G11+'560112-MSH2'!G11+'560120-MSH3'!G11+'560146-CAMPUSCENTER'!G11+'560153-COT5'!G11+'560161-COT6'!G11+'560179-THEATER'!G11+'560211-PERRINE'!G11+'560252-MUMFORD'!G11+'560260-CAB1'!G11+'560278-CAB2'!G11+'560286-COT1'!G11+'560294-COT2'!G11+'560302-COT3'!G11+'560310-COT4'!G11+MARLNORTH!G11+'560005-PRESSER'!G11+'560013-WOODARD'!G11+OLDMAINT!G11+'560187-PARKING'!G11+'560039-OP'!G11+'560021-BABER'!G11+'560138-MSH4'!G11+OLDLITTLEMATHER!G11+'560047-Sewer Pump'!G11+'560054-MAINT'!G11+'559882-WHITTEMORE'!G11</f>
        <v>54496</v>
      </c>
      <c r="H14" s="30">
        <f>'560062-DININGHALL'!H11+'559809-REDHOUSE'!H11+'559841-MACARTHUR'!H11+'559940-HOWLAND'!H11+'559957-SCIENCE'!H11+'559965-HENDRICKS'!H11+'559973-DALRYMPLE'!H11+'559981-HALFWAY-ALLTHEWAY'!H11+LIBRARY!H11+'559999-RANDOMNORTH-RANDOMSOUTH'!H11+'560088-HAPPYVALLEY-SCHRADER'!H11+'560096-AUDITORIUM'!H11+'560104-MSH1'!H11+'560112-MSH2'!H11+'560120-MSH3'!H11+'560146-CAMPUSCENTER'!H11+'560153-COT5'!H11+'560161-COT6'!H11+'560179-THEATER'!H11+'560211-PERRINE'!H11+'560252-MUMFORD'!H11+'560260-CAB1'!H11+'560278-CAB2'!H11+'560286-COT1'!H11+'560294-COT2'!H11+'560302-COT3'!H11+'560310-COT4'!H11+MARLNORTH!H11+'560005-PRESSER'!H11+'560013-WOODARD'!H11+OLDMAINT!H11+'560187-PARKING'!H11+'560039-OP'!H11+'560021-BABER'!H11+'560138-MSH4'!H11+OLDLITTLEMATHER!H11+'560047-Sewer Pump'!H11+'560054-MAINT'!H11+'559882-WHITTEMORE'!H11</f>
        <v>6877.5499999999965</v>
      </c>
      <c r="I14" s="131">
        <f>'560062-DININGHALL'!I11+'559809-REDHOUSE'!I11+'559841-MACARTHUR'!I11+'559940-HOWLAND'!I11+'559957-SCIENCE'!I11+'559965-HENDRICKS'!I11+'559973-DALRYMPLE'!I11+'559981-HALFWAY-ALLTHEWAY'!I11+LIBRARY!I11+'559999-RANDOMNORTH-RANDOMSOUTH'!I11+'560088-HAPPYVALLEY-SCHRADER'!I11+'560096-AUDITORIUM'!I11+'560104-MSH1'!I11+'560112-MSH2'!I11+'560120-MSH3'!I11+'560146-CAMPUSCENTER'!I11+'560153-COT5'!I11+'560161-COT6'!I11+'560179-THEATER'!I11+'560211-PERRINE'!I11+'560252-MUMFORD'!I11+'560260-CAB1'!I11+'560278-CAB2'!I11+'560286-COT1'!I11+'560294-COT2'!I11+'560302-COT3'!I11+'560310-COT4'!I11+MARLNORTH!I11+'560005-PRESSER'!I11+'560013-WOODARD'!I11+OLDMAINT!I11+'560187-PARKING'!I11+'560039-OP'!I11+'560021-BABER'!I11+'560138-MSH4'!I11+OLDLITTLEMATHER!I11+'560047-Sewer Pump'!I11+'560054-MAINT'!I11+'559882-WHITTEMORE'!I11</f>
        <v>48819</v>
      </c>
      <c r="J14" s="28">
        <f>'560062-DININGHALL'!J11+'559809-REDHOUSE'!J11+'559841-MACARTHUR'!J11+'559940-HOWLAND'!J11+'559957-SCIENCE'!J11+'559965-HENDRICKS'!J11+'559973-DALRYMPLE'!J11+'559981-HALFWAY-ALLTHEWAY'!J11+LIBRARY!J11+'559999-RANDOMNORTH-RANDOMSOUTH'!J11+'560088-HAPPYVALLEY-SCHRADER'!J11+'560096-AUDITORIUM'!J11+'560104-MSH1'!J11+'560112-MSH2'!J11+'560120-MSH3'!J11+'560146-CAMPUSCENTER'!J11+'560153-COT5'!J11+'560161-COT6'!J11+'560179-THEATER'!J11+'560211-PERRINE'!J11+'560252-MUMFORD'!J11+'560260-CAB1'!J11+'560278-CAB2'!J11+'560286-COT1'!J11+'560294-COT2'!J11+'560302-COT3'!J11+'560310-COT4'!J11+MARLNORTH!J11+'560005-PRESSER'!J11+'560013-WOODARD'!J11+OLDMAINT!J11+'560187-PARKING'!J11+'560039-OP'!J11+'560021-BABER'!J11+'560138-MSH4'!J11+OLDLITTLEMATHER!J11+'560047-Sewer Pump'!J11+'560054-MAINT'!J11+'559882-WHITTEMORE'!J11+'561128-OUTOFWAY'!J11</f>
        <v>6056.369999999999</v>
      </c>
      <c r="K14" s="130">
        <f>'560062-DININGHALL'!K11+'559809-REDHOUSE'!K11+'559841-MACARTHUR'!K11+'559940-HOWLAND'!K11+'559957-SCIENCE'!K11+'559965-HENDRICKS'!K11+'559973-DALRYMPLE'!K11+'559981-HALFWAY-ALLTHEWAY'!K11+LIBRARY!K11+'559999-RANDOMNORTH-RANDOMSOUTH'!K11+'560088-HAPPYVALLEY-SCHRADER'!K11+'560096-AUDITORIUM'!K11+'560104-MSH1'!K11+'560112-MSH2'!K11+'560120-MSH3'!K11+'560146-CAMPUSCENTER'!K11+'560153-COT5'!K11+'560161-COT6'!K11+'560179-THEATER'!K11+'560211-PERRINE'!K11+'560252-MUMFORD'!K11+'560260-CAB1'!K11+'560278-CAB2'!K11+'560286-COT1'!K11+'560294-COT2'!K11+'560302-COT3'!K11+'560310-COT4'!K11+MARLNORTH!K11+'560005-PRESSER'!K11+'560013-WOODARD'!K11+OLDMAINT!K11+'560187-PARKING'!K11+'560039-OP'!K11+'560021-BABER'!K11+'560138-MSH4'!K11+OLDLITTLEMATHER!K11+'560047-Sewer Pump'!K11+'560054-MAINT'!K11+'559882-WHITTEMORE'!K11</f>
        <v>49819</v>
      </c>
      <c r="L14" s="225">
        <f>'560062-DININGHALL'!L11+'559809-REDHOUSE'!L11+'559841-MACARTHUR'!L11+'559940-HOWLAND'!L11+'559957-SCIENCE'!L11+'559965-HENDRICKS'!L11+'559973-DALRYMPLE'!L11+'559981-HALFWAY-ALLTHEWAY'!L11+LIBRARY!L11+'559999-RANDOMNORTH-RANDOMSOUTH'!L11+'560088-HAPPYVALLEY-SCHRADER'!L11+'560096-AUDITORIUM'!L11+'560104-MSH1'!L11+'560112-MSH2'!L11+'560120-MSH3'!L11+'560146-CAMPUSCENTER'!L11+'560153-COT5'!L11+'560161-COT6'!L11+'560179-THEATER'!L11+'560211-PERRINE'!L11+'560252-MUMFORD'!L11+'560260-CAB1'!L11+'560278-CAB2'!L11+'560286-COT1'!L11+'560294-COT2'!L11+'560302-COT3'!L11+'560310-COT4'!L11+MARLNORTH!L11+'560005-PRESSER'!L11+'560013-WOODARD'!L11+OLDMAINT!J11+'560187-PARKING'!L11+'560039-OP'!L11+'560021-BABER'!L11+'560138-MSH4'!L11+OLDLITTLEMATHER!L11+'560047-Sewer Pump'!L11+'560054-MAINT'!L11+'559882-WHITTEMORE'!L11+'561128-OUTOFWAY'!L11+'577413-GARDENS'!L11+'561151-MATHER ADD'!L11+'561177-WATER Tank Storage'!L11</f>
        <v>6896.420000000003</v>
      </c>
      <c r="M14" s="226">
        <f>'560062-DININGHALL'!M11+'559809-REDHOUSE'!M11+'559841-MACARTHUR'!M11+'559940-HOWLAND'!M11+'559957-SCIENCE'!M11+'559965-HENDRICKS'!M11+'559973-DALRYMPLE'!M11+'559981-HALFWAY-ALLTHEWAY'!M11+LIBRARY!M11+'559999-RANDOMNORTH-RANDOMSOUTH'!M11+'560088-HAPPYVALLEY-SCHRADER'!M11+'560096-AUDITORIUM'!M11+'560104-MSH1'!M11+'560112-MSH2'!M11+'560120-MSH3'!M11+'560146-CAMPUSCENTER'!M11+'560153-COT5'!M11+'560161-COT6'!M11+'560179-THEATER'!M11+'560211-PERRINE'!M11+'560252-MUMFORD'!M11+'560260-CAB1'!M11+'560278-CAB2'!M11+'560286-COT1'!M11+'560294-COT2'!M11+'560302-COT3'!M11+'560310-COT4'!M11+MARLNORTH!M11+'560005-PRESSER'!M11+'560013-WOODARD'!M11+OLDMAINT!K11+'560187-PARKING'!M11+'560039-OP'!M11+'560021-BABER'!M11+'560138-MSH4'!M11+OLDLITTLEMATHER!M11+'560047-Sewer Pump'!M11+'560054-MAINT'!M11+'559882-WHITTEMORE'!M11+'561128-OUTOFWAY'!M11+'577413-GARDENS'!M11+'561151-MATHER ADD'!M11+'561177-WATER Tank Storage'!M11</f>
        <v>54485</v>
      </c>
      <c r="N14" s="225">
        <f>'560062-DININGHALL'!N11+'559809-REDHOUSE'!N11+'559841-MACARTHUR'!N11+'559940-HOWLAND'!N11+'559957-SCIENCE'!N11+'559965-HENDRICKS'!N11+'559973-DALRYMPLE'!N11+'559981-HALFWAY-ALLTHEWAY'!N11+LIBRARY!N11+'559999-RANDOMNORTH-RANDOMSOUTH'!N11+'560088-HAPPYVALLEY-SCHRADER'!N11+'560096-AUDITORIUM'!N11+'560104-MSH1'!N11+'560112-MSH2'!N11+'560120-MSH3'!N11+'560146-CAMPUSCENTER'!N11+'560153-COT5'!N11+'560161-COT6'!N11+'560179-THEATER'!N11+'560211-PERRINE'!N11+'560252-MUMFORD'!N11+'560260-CAB1'!N11+'560278-CAB2'!N11+'560286-COT1'!N11+'560294-COT2'!N11+'560302-COT3'!N11+'560310-COT4'!N11+MARLNORTH!N11+'560005-PRESSER'!N11+'560013-WOODARD'!N11+OLDMAINT!L11+'560187-PARKING'!N11+'560039-OP'!N11+'560021-BABER'!N11+'560138-MSH4'!N11+OLDLITTLEMATHER!N11+'560047-Sewer Pump'!N11+'560054-MAINT'!N11+'559882-WHITTEMORE'!N11+'561128-OUTOFWAY'!N11+'577413-GARDENS'!N11+'561151-MATHER ADD'!N11+'561177-WATER Tank Storage'!N11</f>
        <v>7676.3099999999995</v>
      </c>
      <c r="O14" s="226">
        <f>'560062-DININGHALL'!O11+'559809-REDHOUSE'!O11+'559841-MACARTHUR'!O11+'559940-HOWLAND'!O11+'559957-SCIENCE'!O11+'559965-HENDRICKS'!O11+'559973-DALRYMPLE'!O11+'559981-HALFWAY-ALLTHEWAY'!O11+LIBRARY!O11+'559999-RANDOMNORTH-RANDOMSOUTH'!O11+'560088-HAPPYVALLEY-SCHRADER'!O11+'560096-AUDITORIUM'!O11+'560104-MSH1'!O11+'560112-MSH2'!O11+'560120-MSH3'!O11+'560146-CAMPUSCENTER'!O11+'560153-COT5'!O11+'560161-COT6'!O11+'560179-THEATER'!O11+'560211-PERRINE'!O11+'560252-MUMFORD'!O11+'560260-CAB1'!O11+'560278-CAB2'!O11+'560286-COT1'!O11+'560294-COT2'!O11+'560302-COT3'!O11+'560310-COT4'!O11+MARLNORTH!O11+'560005-PRESSER'!O11+'560013-WOODARD'!O11+OLDMAINT!M11+'560187-PARKING'!O11+'560039-OP'!O11+'560021-BABER'!O11+'560138-MSH4'!O11+OLDLITTLEMATHER!O11+'560047-Sewer Pump'!O11+'560054-MAINT'!O11+'559882-WHITTEMORE'!O11+'561128-OUTOFWAY'!O11+'577413-GARDENS'!O11+'561151-MATHER ADD'!O11+'561177-WATER Tank Storage'!O11</f>
        <v>58346</v>
      </c>
      <c r="P14" s="225">
        <f>'560062-DININGHALL'!P11+'559809-REDHOUSE'!P11+'559841-MACARTHUR'!P11+'559940-HOWLAND'!P11+'559957-SCIENCE'!P11+'559965-HENDRICKS'!P11+'559973-DALRYMPLE'!P11+'559981-HALFWAY-ALLTHEWAY'!P11+LIBRARY!P11+'559999-RANDOMNORTH-RANDOMSOUTH'!P11+'560088-HAPPYVALLEY-SCHRADER'!P11+'560096-AUDITORIUM'!P11+'560104-MSH1'!P11+'560112-MSH2'!P11+'560120-MSH3'!P11+'560146-CAMPUSCENTER'!P11+'560153-COT5'!P11+'560161-COT6'!P11+'560179-THEATER'!P11+'560211-PERRINE'!P11+'560252-MUMFORD'!P11+'560260-CAB1'!P11+'560278-CAB2'!P11+'560286-COT1'!P11+'560294-COT2'!P11+'560302-COT3'!P11+'560310-COT4'!P11+MARLNORTH!P11+'560005-PRESSER'!P11+'560013-WOODARD'!P11+OLDMAINT!N11+'560187-PARKING'!P11+'560039-OP'!P11+'560021-BABER'!P11+'560138-MSH4'!P11+OLDLITTLEMATHER!P11+'560047-Sewer Pump'!P11+'560054-MAINT'!P11+'559882-WHITTEMORE'!P11+'561128-OUTOFWAY'!P11+'577413-GARDENS'!P11+'561151-MATHER ADD'!P11+'561177-WATER Tank Storage'!P11</f>
        <v>7750.750000000001</v>
      </c>
      <c r="Q14" s="226">
        <f>'560062-DININGHALL'!Q11+'559809-REDHOUSE'!Q11+'559841-MACARTHUR'!Q11+'559940-HOWLAND'!Q11+'559957-SCIENCE'!Q11+'559965-HENDRICKS'!Q11+'559973-DALRYMPLE'!Q11+'559981-HALFWAY-ALLTHEWAY'!Q11+LIBRARY!Q11+'559999-RANDOMNORTH-RANDOMSOUTH'!Q11+'560088-HAPPYVALLEY-SCHRADER'!Q11+'560096-AUDITORIUM'!Q11+'560104-MSH1'!Q11+'560112-MSH2'!Q11+'560120-MSH3'!Q11+'560146-CAMPUSCENTER'!Q11+'560153-COT5'!Q11+'560161-COT6'!Q11+'560179-THEATER'!Q11+'560211-PERRINE'!Q11+'560252-MUMFORD'!Q11+'560260-CAB1'!Q11+'560278-CAB2'!Q11+'560286-COT1'!Q11+'560294-COT2'!Q11+'560302-COT3'!Q11+'560310-COT4'!Q11+MARLNORTH!Q11+'560005-PRESSER'!Q11+'560013-WOODARD'!Q11+OLDMAINT!O11+'560187-PARKING'!Q11+'560039-OP'!Q11+'560021-BABER'!Q11+'560138-MSH4'!Q11+OLDLITTLEMATHER!Q11+'560047-Sewer Pump'!Q11+'560054-MAINT'!Q11+'559882-WHITTEMORE'!Q11+'561128-OUTOFWAY'!Q11+'577413-GARDENS'!Q11+'561151-MATHER ADD'!Q11+'561177-WATER Tank Storage'!Q11</f>
        <v>58411.64</v>
      </c>
      <c r="R14" s="225">
        <f>'560062-DININGHALL'!R11+'559809-REDHOUSE'!R11+'559841-MACARTHUR'!R11+'559940-HOWLAND'!R11+'559957-SCIENCE'!R11+'559965-HENDRICKS'!R11+'559973-DALRYMPLE'!R11+'559981-HALFWAY-ALLTHEWAY'!R11+LIBRARY!R11+'559999-RANDOMNORTH-RANDOMSOUTH'!R11+'560088-HAPPYVALLEY-SCHRADER'!R11+'560096-AUDITORIUM'!R11+'560104-MSH1'!R11+'560112-MSH2'!R11+'560120-MSH3'!R11+'560146-CAMPUSCENTER'!R11+'560153-COT5'!R11+'560161-COT6'!R11+'560179-THEATER'!R11+'560211-PERRINE'!R11+'560252-MUMFORD'!R11+'560260-CAB1'!R11+'560278-CAB2'!R11+'560286-COT1'!R11+'560294-COT2'!R11+'560302-COT3'!R11+'560310-COT4'!R11+MARLNORTH!R11+'560005-PRESSER'!R11+'560013-WOODARD'!R11+OLDMAINT!P11+'560187-PARKING'!R11+'560039-OP'!R11+'560021-BABER'!R11+'560138-MSH4'!R11+OLDLITTLEMATHER!R11+'560047-Sewer Pump'!R11+'560054-MAINT'!R11+'559882-WHITTEMORE'!R11+'561128-OUTOFWAY'!R11+'577413-GARDENS'!R11+'561151-MATHER ADD'!R11+'561177-WATER Tank Storage'!R11</f>
        <v>9650.689999999999</v>
      </c>
      <c r="S14" s="226">
        <f>'560062-DININGHALL'!S11+'559809-REDHOUSE'!S11+'559841-MACARTHUR'!S11+'559940-HOWLAND'!S11+'559957-SCIENCE'!S11+'559965-HENDRICKS'!S11+'559973-DALRYMPLE'!S11+'559981-HALFWAY-ALLTHEWAY'!S11+LIBRARY!S11+'559999-RANDOMNORTH-RANDOMSOUTH'!S11+'560088-HAPPYVALLEY-SCHRADER'!S11+'560096-AUDITORIUM'!S11+'560104-MSH1'!S11+'560112-MSH2'!S11+'560120-MSH3'!S11+'560146-CAMPUSCENTER'!S11+'560153-COT5'!S11+'560161-COT6'!S11+'560179-THEATER'!S11+'560211-PERRINE'!S11+'560252-MUMFORD'!S11+'560260-CAB1'!S11+'560278-CAB2'!S11+'560286-COT1'!S11+'560294-COT2'!S11+'560302-COT3'!S11+'560310-COT4'!S11+MARLNORTH!S11+'560005-PRESSER'!S11+'560013-WOODARD'!S11+OLDMAINT!Q11+'560187-PARKING'!S11+'560039-OP'!S11+'560021-BABER'!S11+'560138-MSH4'!S11+OLDLITTLEMATHER!S11+'560047-Sewer Pump'!S11+'560054-MAINT'!S11+'559882-WHITTEMORE'!S11+'561128-OUTOFWAY'!S11+'577413-GARDENS'!S11+'561151-MATHER ADD'!S11+'561177-WATER Tank Storage'!S11</f>
        <v>60584</v>
      </c>
      <c r="T14" s="225">
        <f>'560062-DININGHALL'!T11+'559809-REDHOUSE'!T11+'559841-MACARTHUR'!T11+'559940-HOWLAND'!T11+'559957-SCIENCE'!T11+'559965-HENDRICKS'!T11+'559973-DALRYMPLE'!T11+'559981-HALFWAY-ALLTHEWAY'!T11+LIBRARY!T11+'559999-RANDOMNORTH-RANDOMSOUTH'!T11+'560088-HAPPYVALLEY-SCHRADER'!T11+'560096-AUDITORIUM'!T11+'560104-MSH1'!T11+'560112-MSH2'!T11+'560120-MSH3'!T11+'560146-CAMPUSCENTER'!T11+'560153-COT5'!T11+'560161-COT6'!T11+'560179-THEATER'!T11+'560211-PERRINE'!T11+'560252-MUMFORD'!T11+'560260-CAB1'!T11+'560278-CAB2'!T11+'560286-COT1'!T11+'560294-COT2'!T11+'560302-COT3'!T11+'560310-COT4'!T11+MARLNORTH!T11+'560005-PRESSER'!T11+'560013-WOODARD'!T11+OLDMAINT!R11+'560187-PARKING'!T11+'560039-OP'!T11+'560021-BABER'!T11+'560138-MSH4'!T11+OLDLITTLEMATHER!T11+'560047-Sewer Pump'!T11+'560054-MAINT'!T11+'559882-WHITTEMORE'!T11+'561128-OUTOFWAY'!T11+'577413-GARDENS'!T11+'561151-MATHER ADD'!T11+'561177-WATER Tank Storage'!T11</f>
        <v>0</v>
      </c>
      <c r="U14" s="226">
        <f>'560062-DININGHALL'!U11+'559809-REDHOUSE'!U11+'559841-MACARTHUR'!U11+'559940-HOWLAND'!U11+'559957-SCIENCE'!U11+'559965-HENDRICKS'!U11+'559973-DALRYMPLE'!U11+'559981-HALFWAY-ALLTHEWAY'!U11+LIBRARY!U11+'559999-RANDOMNORTH-RANDOMSOUTH'!U11+'560088-HAPPYVALLEY-SCHRADER'!U11+'560096-AUDITORIUM'!U11+'560104-MSH1'!U11+'560112-MSH2'!U11+'560120-MSH3'!U11+'560146-CAMPUSCENTER'!U11+'560153-COT5'!U11+'560161-COT6'!U11+'560179-THEATER'!U11+'560211-PERRINE'!U11+'560252-MUMFORD'!U11+'560260-CAB1'!U11+'560278-CAB2'!U11+'560286-COT1'!U11+'560294-COT2'!U11+'560302-COT3'!U11+'560310-COT4'!U11+MARLNORTH!U11+'560005-PRESSER'!U11+'560013-WOODARD'!U11+OLDMAINT!S11+'560187-PARKING'!U11+'560039-OP'!U11+'560021-BABER'!U11+'560138-MSH4'!U11+OLDLITTLEMATHER!U11+'560047-Sewer Pump'!U11+'560054-MAINT'!U11+'559882-WHITTEMORE'!U11+'561128-OUTOFWAY'!U11+'577413-GARDENS'!U11+'561151-MATHER ADD'!U11+'561177-WATER Tank Storage'!U11</f>
        <v>0</v>
      </c>
    </row>
    <row r="15" spans="1:21" ht="15.75" thickBot="1">
      <c r="A15" s="2" t="s">
        <v>49</v>
      </c>
      <c r="B15" s="30">
        <f>'560062-DININGHALL'!B12+'559809-REDHOUSE'!B12+'559841-MACARTHUR'!B12+'559940-HOWLAND'!B12+'559957-SCIENCE'!B12+'559965-HENDRICKS'!B12+'559973-DALRYMPLE'!B12+'559981-HALFWAY-ALLTHEWAY'!B12+LIBRARY!B12+'559999-RANDOMNORTH-RANDOMSOUTH'!B12+'560088-HAPPYVALLEY-SCHRADER'!B12+'560096-AUDITORIUM'!B12+'560104-MSH1'!B12+'560112-MSH2'!B12+'560120-MSH3'!B12+'560146-CAMPUSCENTER'!B12+'560153-COT5'!B12+'560161-COT6'!B12+'560179-THEATER'!B12+'560211-PERRINE'!B12+'560252-MUMFORD'!B12+'560260-CAB1'!B12+'560278-CAB2'!B12+'560286-COT1'!B12+'560294-COT2'!B12+'560302-COT3'!B12+'560310-COT4'!B12+MARLNORTH!B12+'560005-PRESSER'!B12+'560013-WOODARD'!B11+OLDMAINT!B12+'560187-PARKING'!B12+'560039-OP'!B12+'560021-BABER'!B12+'560138-MSH4'!B12+OLDLITTLEMATHER!B12</f>
        <v>4449.360000000001</v>
      </c>
      <c r="C15" s="65">
        <f>'560062-DININGHALL'!C12+'559809-REDHOUSE'!C12+'559841-MACARTHUR'!C12+'559940-HOWLAND'!C12+'559957-SCIENCE'!C12+'559965-HENDRICKS'!C12+'559973-DALRYMPLE'!C12+'559981-HALFWAY-ALLTHEWAY'!C12+LIBRARY!C12+'559999-RANDOMNORTH-RANDOMSOUTH'!C12+'560088-HAPPYVALLEY-SCHRADER'!C12+'560096-AUDITORIUM'!C12+'560104-MSH1'!C12+'560112-MSH2'!C12+'560120-MSH3'!C12+'560146-CAMPUSCENTER'!C12+'560153-COT5'!C12+'560161-COT6'!C12+'560179-THEATER'!C12+'560211-PERRINE'!C12+'560252-MUMFORD'!C12+'560260-CAB1'!C12+'560278-CAB2'!C12+'560286-COT1'!C12+'560294-COT2'!C12+'560302-COT3'!C12+'560310-COT4'!C12+MARLNORTH!C12+'560005-PRESSER'!C12+'560013-WOODARD'!C11+OLDMAINT!C12+'560187-PARKING'!C12+'560039-OP'!C12+'560021-BABER'!C12+'560138-MSH4'!C12+OLDLITTLEMATHER!C12</f>
        <v>39683</v>
      </c>
      <c r="D15" s="30">
        <f>'560062-DININGHALL'!D12+'559809-REDHOUSE'!D12+'559841-MACARTHUR'!D12+'559940-HOWLAND'!D12+'559957-SCIENCE'!D12+'559965-HENDRICKS'!D12+'559973-DALRYMPLE'!D12+'559981-HALFWAY-ALLTHEWAY'!D12+LIBRARY!D12+'559999-RANDOMNORTH-RANDOMSOUTH'!D12+'560088-HAPPYVALLEY-SCHRADER'!D12+'560096-AUDITORIUM'!D12+'560104-MSH1'!D12+'560112-MSH2'!D12+'560120-MSH3'!D12+'560146-CAMPUSCENTER'!D12+'560153-COT5'!D12+'560161-COT6'!D12+'560179-THEATER'!D12+'560211-PERRINE'!D12+'560252-MUMFORD'!D12+'560260-CAB1'!D12+'560278-CAB2'!D12+'560286-COT1'!D12+'560294-COT2'!D12+'560302-COT3'!D12+'560310-COT4'!D12+MARLNORTH!D12+'560005-PRESSER'!D12+'560013-WOODARD'!D12+OLDMAINT!D12+'560187-PARKING'!D12+'560039-OP'!D12+'560021-BABER'!D12+'560138-MSH4'!D12+OLDLITTLEMATHER!D12+'560047-Sewer Pump'!D12</f>
        <v>4697.660000000002</v>
      </c>
      <c r="E15" s="65">
        <f>'560062-DININGHALL'!E12+'559809-REDHOUSE'!E12+'559841-MACARTHUR'!E12+'559940-HOWLAND'!E12+'559957-SCIENCE'!E12+'559965-HENDRICKS'!E12+'559973-DALRYMPLE'!E12+'559981-HALFWAY-ALLTHEWAY'!E12+LIBRARY!E12+'559999-RANDOMNORTH-RANDOMSOUTH'!E12+'560088-HAPPYVALLEY-SCHRADER'!E12+'560096-AUDITORIUM'!E12+'560104-MSH1'!E12+'560112-MSH2'!E12+'560120-MSH3'!E12+'560146-CAMPUSCENTER'!E12+'560153-COT5'!E12+'560161-COT6'!E12+'560179-THEATER'!E12+'560211-PERRINE'!E12+'560252-MUMFORD'!E12+'560260-CAB1'!E12+'560278-CAB2'!E12+'560286-COT1'!E12+'560294-COT2'!E12+'560302-COT3'!E12+'560310-COT4'!E12+MARLNORTH!E12+'560005-PRESSER'!E12+'560013-WOODARD'!E12+OLDMAINT!E12+'560187-PARKING'!E12+'560039-OP'!E12+'560021-BABER'!E12+'560138-MSH4'!E12+OLDLITTLEMATHER!E12+'560047-Sewer Pump'!E12</f>
        <v>47954</v>
      </c>
      <c r="F15" s="30">
        <f>'560062-DININGHALL'!F12+'559809-REDHOUSE'!F12+'559841-MACARTHUR'!F12+'559940-HOWLAND'!F12+'559957-SCIENCE'!F12+'559965-HENDRICKS'!F12+'559973-DALRYMPLE'!F12+'559981-HALFWAY-ALLTHEWAY'!F12+LIBRARY!F12+'559999-RANDOMNORTH-RANDOMSOUTH'!F12+'560088-HAPPYVALLEY-SCHRADER'!F12+'560096-AUDITORIUM'!F12+'560104-MSH1'!F12+'560112-MSH2'!F12+'560120-MSH3'!F12+'560146-CAMPUSCENTER'!F12+'560153-COT5'!F12+'560161-COT6'!F12+'560179-THEATER'!F12+'560211-PERRINE'!F12+'560252-MUMFORD'!F12+'560260-CAB1'!F12+'560278-CAB2'!F12+'560286-COT1'!F12+'560294-COT2'!F12+'560302-COT3'!F12+'560310-COT4'!F12+MARLNORTH!F12+'560005-PRESSER'!F12+'560013-WOODARD'!F12+OLDMAINT!F12+'560187-PARKING'!F12+'560039-OP'!F12+'560021-BABER'!F12+'560138-MSH4'!F12+OLDLITTLEMATHER!F12+'560047-Sewer Pump'!F12+'560054-MAINT'!F12+'559882-WHITTEMORE'!F12</f>
        <v>6469.560000000001</v>
      </c>
      <c r="G15" s="105">
        <f>'560062-DININGHALL'!G12+'559809-REDHOUSE'!G12+'559841-MACARTHUR'!G12+'559940-HOWLAND'!G12+'559957-SCIENCE'!G12+'559965-HENDRICKS'!G12+'559973-DALRYMPLE'!G12+'559981-HALFWAY-ALLTHEWAY'!G12+LIBRARY!G12+'559999-RANDOMNORTH-RANDOMSOUTH'!G12+'560088-HAPPYVALLEY-SCHRADER'!G12+'560096-AUDITORIUM'!G12+'560104-MSH1'!G12+'560112-MSH2'!G12+'560120-MSH3'!G12+'560146-CAMPUSCENTER'!G12+'560153-COT5'!G12+'560161-COT6'!G12+'560179-THEATER'!G12+'560211-PERRINE'!G12+'560252-MUMFORD'!G12+'560260-CAB1'!G12+'560278-CAB2'!G12+'560286-COT1'!G12+'560294-COT2'!G12+'560302-COT3'!G12+'560310-COT4'!G12+MARLNORTH!G12+'560005-PRESSER'!G12+'560013-WOODARD'!G12+OLDMAINT!G12+'560187-PARKING'!G12+'560039-OP'!G12+'560021-BABER'!G12+'560138-MSH4'!G12+OLDLITTLEMATHER!G12+'560047-Sewer Pump'!G12+'560054-MAINT'!G12+'559882-WHITTEMORE'!G12</f>
        <v>59476</v>
      </c>
      <c r="H15" s="30">
        <f>'560062-DININGHALL'!H12+'559809-REDHOUSE'!H12+'559841-MACARTHUR'!H12+'559940-HOWLAND'!H12+'559957-SCIENCE'!H12+'559965-HENDRICKS'!H12+'559973-DALRYMPLE'!H12+'559981-HALFWAY-ALLTHEWAY'!H12+LIBRARY!H12+'559999-RANDOMNORTH-RANDOMSOUTH'!H12+'560088-HAPPYVALLEY-SCHRADER'!H12+'560096-AUDITORIUM'!H12+'560104-MSH1'!H12+'560112-MSH2'!H12+'560120-MSH3'!H12+'560146-CAMPUSCENTER'!H12+'560153-COT5'!H12+'560161-COT6'!H12+'560179-THEATER'!H12+'560211-PERRINE'!H12+'560252-MUMFORD'!H12+'560260-CAB1'!H12+'560278-CAB2'!H12+'560286-COT1'!H12+'560294-COT2'!H12+'560302-COT3'!H12+'560310-COT4'!H12+MARLNORTH!H12+'560005-PRESSER'!H12+'560013-WOODARD'!H12+OLDMAINT!H12+'560187-PARKING'!H12+'560039-OP'!H12+'560021-BABER'!H12+'560138-MSH4'!H12+OLDLITTLEMATHER!H12+'560047-Sewer Pump'!H12+'560054-MAINT'!H12+'559882-WHITTEMORE'!H12</f>
        <v>6802.21</v>
      </c>
      <c r="I15" s="131">
        <f>'560062-DININGHALL'!I12+'559809-REDHOUSE'!I12+'559841-MACARTHUR'!I12+'559940-HOWLAND'!I12+'559957-SCIENCE'!I12+'559965-HENDRICKS'!I12+'559973-DALRYMPLE'!I12+'559981-HALFWAY-ALLTHEWAY'!I12+LIBRARY!I12+'559999-RANDOMNORTH-RANDOMSOUTH'!I12+'560088-HAPPYVALLEY-SCHRADER'!I12+'560096-AUDITORIUM'!I12+'560104-MSH1'!I12+'560112-MSH2'!I12+'560120-MSH3'!I12+'560146-CAMPUSCENTER'!I12+'560153-COT5'!I12+'560161-COT6'!I12+'560179-THEATER'!I12+'560211-PERRINE'!I12+'560252-MUMFORD'!I12+'560260-CAB1'!I12+'560278-CAB2'!I12+'560286-COT1'!I12+'560294-COT2'!I12+'560302-COT3'!I12+'560310-COT4'!I12+MARLNORTH!I12+'560005-PRESSER'!I12+'560013-WOODARD'!I12+OLDMAINT!I12+'560187-PARKING'!I12+'560039-OP'!I12+'560021-BABER'!I12+'560138-MSH4'!I12+OLDLITTLEMATHER!I12+'560047-Sewer Pump'!I12+'560054-MAINT'!I12+'559882-WHITTEMORE'!I12</f>
        <v>50768</v>
      </c>
      <c r="J15" s="28">
        <f>'560062-DININGHALL'!J12+'559809-REDHOUSE'!J12+'559841-MACARTHUR'!J12+'559940-HOWLAND'!J12+'559957-SCIENCE'!J12+'559965-HENDRICKS'!J12+'559973-DALRYMPLE'!J12+'559981-HALFWAY-ALLTHEWAY'!J12+LIBRARY!J12+'559999-RANDOMNORTH-RANDOMSOUTH'!J12+'560088-HAPPYVALLEY-SCHRADER'!J12+'560096-AUDITORIUM'!J12+'560104-MSH1'!J12+'560112-MSH2'!J12+'560120-MSH3'!J12+'560146-CAMPUSCENTER'!J12+'560153-COT5'!J12+'560161-COT6'!J12+'560179-THEATER'!J12+'560211-PERRINE'!J12+'560252-MUMFORD'!J12+'560260-CAB1'!J12+'560278-CAB2'!J12+'560286-COT1'!J12+'560294-COT2'!J12+'560302-COT3'!J12+'560310-COT4'!J12+MARLNORTH!J12+'560005-PRESSER'!J12+'560013-WOODARD'!J12+OLDMAINT!J12+'560187-PARKING'!J12+'560039-OP'!J12+'560021-BABER'!J12+'560138-MSH4'!J12+OLDLITTLEMATHER!J12+'560047-Sewer Pump'!J12+'560054-MAINT'!J12+'559882-WHITTEMORE'!J12+'561128-OUTOFWAY'!J12</f>
        <v>5807.209999999999</v>
      </c>
      <c r="K15" s="130">
        <f>'560062-DININGHALL'!K12+'559809-REDHOUSE'!K12+'559841-MACARTHUR'!K12+'559940-HOWLAND'!K12+'559957-SCIENCE'!K12+'559965-HENDRICKS'!K12+'559973-DALRYMPLE'!K12+'559981-HALFWAY-ALLTHEWAY'!K12+LIBRARY!K12+'559999-RANDOMNORTH-RANDOMSOUTH'!K12+'560088-HAPPYVALLEY-SCHRADER'!K12+'560096-AUDITORIUM'!K12+'560104-MSH1'!K12+'560112-MSH2'!K12+'560120-MSH3'!K12+'560146-CAMPUSCENTER'!K12+'560153-COT5'!K12+'560161-COT6'!K12+'560179-THEATER'!K12+'560211-PERRINE'!K12+'560252-MUMFORD'!K12+'560260-CAB1'!K12+'560278-CAB2'!K12+'560286-COT1'!K12+'560294-COT2'!K12+'560302-COT3'!K12+'560310-COT4'!K12+MARLNORTH!K12+'560005-PRESSER'!K12+'560013-WOODARD'!K12+OLDMAINT!K12+'560187-PARKING'!K12+'560039-OP'!K12+'560021-BABER'!K12+'560138-MSH4'!K12+OLDLITTLEMATHER!K12+'560047-Sewer Pump'!K12+'560054-MAINT'!K12+'559882-WHITTEMORE'!K12</f>
        <v>52047</v>
      </c>
      <c r="L15" s="225">
        <f>'560062-DININGHALL'!L12+'559809-REDHOUSE'!L12+'559841-MACARTHUR'!L12+'559940-HOWLAND'!L12+'559957-SCIENCE'!L12+'559965-HENDRICKS'!L12+'559973-DALRYMPLE'!L12+'559981-HALFWAY-ALLTHEWAY'!L12+LIBRARY!L12+'559999-RANDOMNORTH-RANDOMSOUTH'!L12+'560088-HAPPYVALLEY-SCHRADER'!L12+'560096-AUDITORIUM'!L12+'560104-MSH1'!L12+'560112-MSH2'!L12+'560120-MSH3'!L12+'560146-CAMPUSCENTER'!L12+'560153-COT5'!L12+'560161-COT6'!L12+'560179-THEATER'!L12+'560211-PERRINE'!L12+'560252-MUMFORD'!L12+'560260-CAB1'!L12+'560278-CAB2'!L12+'560286-COT1'!L12+'560294-COT2'!L12+'560302-COT3'!L12+'560310-COT4'!L12+MARLNORTH!L12+'560005-PRESSER'!L12+'560013-WOODARD'!L12+OLDMAINT!J12+'560187-PARKING'!L12+'560039-OP'!L12+'560021-BABER'!L12+'560138-MSH4'!L12+OLDLITTLEMATHER!L12+'560047-Sewer Pump'!L12+'560054-MAINT'!L12+'559882-WHITTEMORE'!L12+'561128-OUTOFWAY'!L12+'577413-GARDENS'!L12+'561151-MATHER ADD'!L12+'561177-WATER Tank Storage'!L12</f>
        <v>8706.560000000001</v>
      </c>
      <c r="M15" s="226">
        <f>'560062-DININGHALL'!M12+'559809-REDHOUSE'!M12+'559841-MACARTHUR'!M12+'559940-HOWLAND'!M12+'559957-SCIENCE'!M12+'559965-HENDRICKS'!M12+'559973-DALRYMPLE'!M12+'559981-HALFWAY-ALLTHEWAY'!M12+LIBRARY!M12+'559999-RANDOMNORTH-RANDOMSOUTH'!M12+'560088-HAPPYVALLEY-SCHRADER'!M12+'560096-AUDITORIUM'!M12+'560104-MSH1'!M12+'560112-MSH2'!M12+'560120-MSH3'!M12+'560146-CAMPUSCENTER'!M12+'560153-COT5'!M12+'560161-COT6'!M12+'560179-THEATER'!M12+'560211-PERRINE'!M12+'560252-MUMFORD'!M12+'560260-CAB1'!M12+'560278-CAB2'!M12+'560286-COT1'!M12+'560294-COT2'!M12+'560302-COT3'!M12+'560310-COT4'!M12+MARLNORTH!M12+'560005-PRESSER'!M12+'560013-WOODARD'!M12+OLDMAINT!K12+'560187-PARKING'!M12+'560039-OP'!M12+'560021-BABER'!M12+'560138-MSH4'!M12+OLDLITTLEMATHER!M12+'560047-Sewer Pump'!M12+'560054-MAINT'!M12+'559882-WHITTEMORE'!M12+'561128-OUTOFWAY'!M12+'577413-GARDENS'!M12+'561151-MATHER ADD'!M12+'561177-WATER Tank Storage'!M12</f>
        <v>65829</v>
      </c>
      <c r="N15" s="225">
        <f>'560062-DININGHALL'!N12+'559809-REDHOUSE'!N12+'559841-MACARTHUR'!N12+'559940-HOWLAND'!N12+'559957-SCIENCE'!N12+'559965-HENDRICKS'!N12+'559973-DALRYMPLE'!N12+'559981-HALFWAY-ALLTHEWAY'!N12+LIBRARY!N12+'559999-RANDOMNORTH-RANDOMSOUTH'!N12+'560088-HAPPYVALLEY-SCHRADER'!N12+'560096-AUDITORIUM'!N12+'560104-MSH1'!N12+'560112-MSH2'!N12+'560120-MSH3'!N12+'560146-CAMPUSCENTER'!N12+'560153-COT5'!N12+'560161-COT6'!N12+'560179-THEATER'!N12+'560211-PERRINE'!N12+'560252-MUMFORD'!N12+'560260-CAB1'!N12+'560278-CAB2'!N12+'560286-COT1'!N12+'560294-COT2'!N12+'560302-COT3'!N12+'560310-COT4'!N12+MARLNORTH!N12+'560005-PRESSER'!N12+'560013-WOODARD'!N12+OLDMAINT!L12+'560187-PARKING'!N12+'560039-OP'!N12+'560021-BABER'!N12+'560138-MSH4'!N12+OLDLITTLEMATHER!N12+'560047-Sewer Pump'!N12+'560054-MAINT'!N12+'559882-WHITTEMORE'!N12+'561128-OUTOFWAY'!N12+'577413-GARDENS'!N12+'561151-MATHER ADD'!N12+'561177-WATER Tank Storage'!N12</f>
        <v>7623.929999999996</v>
      </c>
      <c r="O15" s="226">
        <f>'560062-DININGHALL'!O12+'559809-REDHOUSE'!O12+'559841-MACARTHUR'!O12+'559940-HOWLAND'!O12+'559957-SCIENCE'!O12+'559965-HENDRICKS'!O12+'559973-DALRYMPLE'!O12+'559981-HALFWAY-ALLTHEWAY'!O12+LIBRARY!O12+'559999-RANDOMNORTH-RANDOMSOUTH'!O12+'560088-HAPPYVALLEY-SCHRADER'!O12+'560096-AUDITORIUM'!O12+'560104-MSH1'!O12+'560112-MSH2'!O12+'560120-MSH3'!O12+'560146-CAMPUSCENTER'!O12+'560153-COT5'!O12+'560161-COT6'!O12+'560179-THEATER'!O12+'560211-PERRINE'!O12+'560252-MUMFORD'!O12+'560260-CAB1'!O12+'560278-CAB2'!O12+'560286-COT1'!O12+'560294-COT2'!O12+'560302-COT3'!O12+'560310-COT4'!O12+MARLNORTH!O12+'560005-PRESSER'!O12+'560013-WOODARD'!O12+OLDMAINT!M12+'560187-PARKING'!O12+'560039-OP'!O12+'560021-BABER'!O12+'560138-MSH4'!O12+OLDLITTLEMATHER!O12+'560047-Sewer Pump'!O12+'560054-MAINT'!O12+'559882-WHITTEMORE'!O12+'561128-OUTOFWAY'!O12+'577413-GARDENS'!O12+'561151-MATHER ADD'!O12+'561177-WATER Tank Storage'!O12</f>
        <v>57617</v>
      </c>
      <c r="P15" s="225">
        <f>'560062-DININGHALL'!P12+'559809-REDHOUSE'!P12+'559841-MACARTHUR'!P12+'559940-HOWLAND'!P12+'559957-SCIENCE'!P12+'559965-HENDRICKS'!P12+'559973-DALRYMPLE'!P12+'559981-HALFWAY-ALLTHEWAY'!P12+LIBRARY!P12+'559999-RANDOMNORTH-RANDOMSOUTH'!P12+'560088-HAPPYVALLEY-SCHRADER'!P12+'560096-AUDITORIUM'!P12+'560104-MSH1'!P12+'560112-MSH2'!P12+'560120-MSH3'!P12+'560146-CAMPUSCENTER'!P12+'560153-COT5'!P12+'560161-COT6'!P12+'560179-THEATER'!P12+'560211-PERRINE'!P12+'560252-MUMFORD'!P12+'560260-CAB1'!P12+'560278-CAB2'!P12+'560286-COT1'!P12+'560294-COT2'!P12+'560302-COT3'!P12+'560310-COT4'!P12+MARLNORTH!P12+'560005-PRESSER'!P12+'560013-WOODARD'!P12+OLDMAINT!N12+'560187-PARKING'!P12+'560039-OP'!P12+'560021-BABER'!P12+'560138-MSH4'!P12+OLDLITTLEMATHER!P12+'560047-Sewer Pump'!P12+'560054-MAINT'!P12+'559882-WHITTEMORE'!P12+'561128-OUTOFWAY'!P12+'577413-GARDENS'!P12+'561151-MATHER ADD'!P12+'561177-WATER Tank Storage'!P12</f>
        <v>7708.849999999999</v>
      </c>
      <c r="Q15" s="226">
        <f>'560062-DININGHALL'!Q12+'559809-REDHOUSE'!Q12+'559841-MACARTHUR'!Q12+'559940-HOWLAND'!Q12+'559957-SCIENCE'!Q12+'559965-HENDRICKS'!Q12+'559973-DALRYMPLE'!Q12+'559981-HALFWAY-ALLTHEWAY'!Q12+LIBRARY!Q12+'559999-RANDOMNORTH-RANDOMSOUTH'!Q12+'560088-HAPPYVALLEY-SCHRADER'!Q12+'560096-AUDITORIUM'!Q12+'560104-MSH1'!Q12+'560112-MSH2'!Q12+'560120-MSH3'!Q12+'560146-CAMPUSCENTER'!Q12+'560153-COT5'!Q12+'560161-COT6'!Q12+'560179-THEATER'!Q12+'560211-PERRINE'!Q12+'560252-MUMFORD'!Q12+'560260-CAB1'!Q12+'560278-CAB2'!Q12+'560286-COT1'!Q12+'560294-COT2'!Q12+'560302-COT3'!Q12+'560310-COT4'!Q12+MARLNORTH!Q12+'560005-PRESSER'!Q12+'560013-WOODARD'!Q12+OLDMAINT!O12+'560187-PARKING'!Q12+'560039-OP'!Q12+'560021-BABER'!Q12+'560138-MSH4'!Q12+OLDLITTLEMATHER!Q12+'560047-Sewer Pump'!Q12+'560054-MAINT'!Q12+'559882-WHITTEMORE'!Q12+'561128-OUTOFWAY'!Q12+'577413-GARDENS'!Q12+'561151-MATHER ADD'!Q12+'561177-WATER Tank Storage'!Q12</f>
        <v>57519.58</v>
      </c>
      <c r="R15" s="225">
        <f>'560062-DININGHALL'!R12+'559809-REDHOUSE'!R12+'559841-MACARTHUR'!R12+'559940-HOWLAND'!R12+'559957-SCIENCE'!R12+'559965-HENDRICKS'!R12+'559973-DALRYMPLE'!R12+'559981-HALFWAY-ALLTHEWAY'!R12+LIBRARY!R12+'559999-RANDOMNORTH-RANDOMSOUTH'!R12+'560088-HAPPYVALLEY-SCHRADER'!R12+'560096-AUDITORIUM'!R12+'560104-MSH1'!R12+'560112-MSH2'!R12+'560120-MSH3'!R12+'560146-CAMPUSCENTER'!R12+'560153-COT5'!R12+'560161-COT6'!R12+'560179-THEATER'!R12+'560211-PERRINE'!R12+'560252-MUMFORD'!R12+'560260-CAB1'!R12+'560278-CAB2'!R12+'560286-COT1'!R12+'560294-COT2'!R12+'560302-COT3'!R12+'560310-COT4'!R12+MARLNORTH!R12+'560005-PRESSER'!R12+'560013-WOODARD'!R12+OLDMAINT!P12+'560187-PARKING'!R12+'560039-OP'!R12+'560021-BABER'!R12+'560138-MSH4'!R12+OLDLITTLEMATHER!R12+'560047-Sewer Pump'!R12+'560054-MAINT'!R12+'559882-WHITTEMORE'!R12+'561128-OUTOFWAY'!R12+'577413-GARDENS'!R12+'561151-MATHER ADD'!R12+'561177-WATER Tank Storage'!R12</f>
        <v>8013.699999999997</v>
      </c>
      <c r="S15" s="226">
        <f>'560062-DININGHALL'!S12+'559809-REDHOUSE'!S12+'559841-MACARTHUR'!S12+'559940-HOWLAND'!S12+'559957-SCIENCE'!S12+'559965-HENDRICKS'!S12+'559973-DALRYMPLE'!S12+'559981-HALFWAY-ALLTHEWAY'!S12+LIBRARY!S12+'559999-RANDOMNORTH-RANDOMSOUTH'!S12+'560088-HAPPYVALLEY-SCHRADER'!S12+'560096-AUDITORIUM'!S12+'560104-MSH1'!S12+'560112-MSH2'!S12+'560120-MSH3'!S12+'560146-CAMPUSCENTER'!S12+'560153-COT5'!S12+'560161-COT6'!S12+'560179-THEATER'!S12+'560211-PERRINE'!S12+'560252-MUMFORD'!S12+'560260-CAB1'!S12+'560278-CAB2'!S12+'560286-COT1'!S12+'560294-COT2'!S12+'560302-COT3'!S12+'560310-COT4'!S12+MARLNORTH!S12+'560005-PRESSER'!S12+'560013-WOODARD'!S12+OLDMAINT!Q12+'560187-PARKING'!S12+'560039-OP'!S12+'560021-BABER'!S12+'560138-MSH4'!S12+OLDLITTLEMATHER!S12+'560047-Sewer Pump'!S12+'560054-MAINT'!S12+'559882-WHITTEMORE'!S12+'561128-OUTOFWAY'!S12+'577413-GARDENS'!S12+'561151-MATHER ADD'!S12+'561177-WATER Tank Storage'!S12</f>
        <v>47454</v>
      </c>
      <c r="T15" s="225">
        <f>'560062-DININGHALL'!T12+'559809-REDHOUSE'!T12+'559841-MACARTHUR'!T12+'559940-HOWLAND'!T12+'559957-SCIENCE'!T12+'559965-HENDRICKS'!T12+'559973-DALRYMPLE'!T12+'559981-HALFWAY-ALLTHEWAY'!T12+LIBRARY!T12+'559999-RANDOMNORTH-RANDOMSOUTH'!T12+'560088-HAPPYVALLEY-SCHRADER'!T12+'560096-AUDITORIUM'!T12+'560104-MSH1'!T12+'560112-MSH2'!T12+'560120-MSH3'!T12+'560146-CAMPUSCENTER'!T12+'560153-COT5'!T12+'560161-COT6'!T12+'560179-THEATER'!T12+'560211-PERRINE'!T12+'560252-MUMFORD'!T12+'560260-CAB1'!T12+'560278-CAB2'!T12+'560286-COT1'!T12+'560294-COT2'!T12+'560302-COT3'!T12+'560310-COT4'!T12+MARLNORTH!T12+'560005-PRESSER'!T12+'560013-WOODARD'!T12+OLDMAINT!R12+'560187-PARKING'!T12+'560039-OP'!T12+'560021-BABER'!T12+'560138-MSH4'!T12+OLDLITTLEMATHER!T12+'560047-Sewer Pump'!T12+'560054-MAINT'!T12+'559882-WHITTEMORE'!T12+'561128-OUTOFWAY'!T12+'577413-GARDENS'!T12+'561151-MATHER ADD'!T12+'561177-WATER Tank Storage'!T12</f>
        <v>0</v>
      </c>
      <c r="U15" s="226">
        <f>'560062-DININGHALL'!U12+'559809-REDHOUSE'!U12+'559841-MACARTHUR'!U12+'559940-HOWLAND'!U12+'559957-SCIENCE'!U12+'559965-HENDRICKS'!U12+'559973-DALRYMPLE'!U12+'559981-HALFWAY-ALLTHEWAY'!U12+LIBRARY!U12+'559999-RANDOMNORTH-RANDOMSOUTH'!U12+'560088-HAPPYVALLEY-SCHRADER'!U12+'560096-AUDITORIUM'!U12+'560104-MSH1'!U12+'560112-MSH2'!U12+'560120-MSH3'!U12+'560146-CAMPUSCENTER'!U12+'560153-COT5'!U12+'560161-COT6'!U12+'560179-THEATER'!U12+'560211-PERRINE'!U12+'560252-MUMFORD'!U12+'560260-CAB1'!U12+'560278-CAB2'!U12+'560286-COT1'!U12+'560294-COT2'!U12+'560302-COT3'!U12+'560310-COT4'!U12+MARLNORTH!U12+'560005-PRESSER'!U12+'560013-WOODARD'!U12+OLDMAINT!S12+'560187-PARKING'!U12+'560039-OP'!U12+'560021-BABER'!U12+'560138-MSH4'!U12+OLDLITTLEMATHER!U12+'560047-Sewer Pump'!U12+'560054-MAINT'!U12+'559882-WHITTEMORE'!U12+'561128-OUTOFWAY'!U12+'577413-GARDENS'!U12+'561151-MATHER ADD'!U12+'561177-WATER Tank Storage'!U12</f>
        <v>0</v>
      </c>
    </row>
    <row r="16" spans="1:21" ht="15.75" thickBot="1">
      <c r="A16" s="2" t="s">
        <v>50</v>
      </c>
      <c r="B16" s="30">
        <f>'560062-DININGHALL'!B13+'559809-REDHOUSE'!B13+'559841-MACARTHUR'!B13+'559940-HOWLAND'!B13+'559957-SCIENCE'!B13+'559965-HENDRICKS'!B13+'559973-DALRYMPLE'!B13+'559981-HALFWAY-ALLTHEWAY'!B13+LIBRARY!B13+'559999-RANDOMNORTH-RANDOMSOUTH'!B13+'560088-HAPPYVALLEY-SCHRADER'!B13+'560096-AUDITORIUM'!B13+'560104-MSH1'!B13+'560112-MSH2'!B13+'560120-MSH3'!B13+'560146-CAMPUSCENTER'!B13+'560153-COT5'!B13+'560161-COT6'!B13+'560179-THEATER'!B13+'560211-PERRINE'!B13+'560252-MUMFORD'!B13+'560260-CAB1'!B13+'560278-CAB2'!B13+'560286-COT1'!B13+'560294-COT2'!B13+'560302-COT3'!B13+'560310-COT4'!B13+MARLNORTH!B13+'560005-PRESSER'!B13+'560013-WOODARD'!B12+OLDMAINT!B13+'560187-PARKING'!B13+'560039-OP'!B13+'560021-BABER'!B13+'560138-MSH4'!B13+OLDLITTLEMATHER!B13</f>
        <v>4406.839999999999</v>
      </c>
      <c r="C16" s="65">
        <f>'560062-DININGHALL'!C13+'559809-REDHOUSE'!C13+'559841-MACARTHUR'!C13+'559940-HOWLAND'!C13+'559957-SCIENCE'!C13+'559965-HENDRICKS'!C13+'559973-DALRYMPLE'!C13+'559981-HALFWAY-ALLTHEWAY'!C13+LIBRARY!C13+'559999-RANDOMNORTH-RANDOMSOUTH'!C13+'560088-HAPPYVALLEY-SCHRADER'!C13+'560096-AUDITORIUM'!C13+'560104-MSH1'!C13+'560112-MSH2'!C13+'560120-MSH3'!C13+'560146-CAMPUSCENTER'!C13+'560153-COT5'!C13+'560161-COT6'!C13+'560179-THEATER'!C13+'560211-PERRINE'!C13+'560252-MUMFORD'!C13+'560260-CAB1'!C13+'560278-CAB2'!C13+'560286-COT1'!C13+'560294-COT2'!C13+'560302-COT3'!C13+'560310-COT4'!C13+MARLNORTH!C13+'560005-PRESSER'!C13+'560013-WOODARD'!C12+OLDMAINT!C13+'560187-PARKING'!C13+'560039-OP'!C13+'560021-BABER'!C13+'560138-MSH4'!C13+OLDLITTLEMATHER!C13</f>
        <v>38695</v>
      </c>
      <c r="D16" s="30">
        <f>'560062-DININGHALL'!D13+'559809-REDHOUSE'!D13+'559841-MACARTHUR'!D13+'559940-HOWLAND'!D13+'559957-SCIENCE'!D13+'559965-HENDRICKS'!D13+'559973-DALRYMPLE'!D13+'559981-HALFWAY-ALLTHEWAY'!D13+LIBRARY!D13+'559999-RANDOMNORTH-RANDOMSOUTH'!D13+'560088-HAPPYVALLEY-SCHRADER'!D13+'560096-AUDITORIUM'!D13+'560104-MSH1'!D13+'560112-MSH2'!D13+'560120-MSH3'!D13+'560146-CAMPUSCENTER'!D13+'560153-COT5'!D13+'560161-COT6'!D13+'560179-THEATER'!D13+'560211-PERRINE'!D13+'560252-MUMFORD'!D13+'560260-CAB1'!D13+'560278-CAB2'!D13+'560286-COT1'!D13+'560294-COT2'!D13+'560302-COT3'!D13+'560310-COT4'!D13+MARLNORTH!D13+'560005-PRESSER'!D13+'560013-WOODARD'!D13+OLDMAINT!D13+'560187-PARKING'!D13+'560039-OP'!D13+'560021-BABER'!D13+'560138-MSH4'!D13+OLDLITTLEMATHER!D13+'560047-Sewer Pump'!D13</f>
        <v>5344.209999999999</v>
      </c>
      <c r="E16" s="65">
        <f>'560062-DININGHALL'!E13+'559809-REDHOUSE'!E13+'559841-MACARTHUR'!E13+'559940-HOWLAND'!E13+'559957-SCIENCE'!E13+'559965-HENDRICKS'!E13+'559973-DALRYMPLE'!E13+'559981-HALFWAY-ALLTHEWAY'!E13+LIBRARY!E13+'559999-RANDOMNORTH-RANDOMSOUTH'!E13+'560088-HAPPYVALLEY-SCHRADER'!E13+'560096-AUDITORIUM'!E13+'560104-MSH1'!E13+'560112-MSH2'!E13+'560120-MSH3'!E13+'560146-CAMPUSCENTER'!E13+'560153-COT5'!E13+'560161-COT6'!E13+'560179-THEATER'!E13+'560211-PERRINE'!E13+'560252-MUMFORD'!E13+'560260-CAB1'!E13+'560278-CAB2'!E13+'560286-COT1'!E13+'560294-COT2'!E13+'560302-COT3'!E13+'560310-COT4'!E13+MARLNORTH!E13+'560005-PRESSER'!E13+'560013-WOODARD'!E13+OLDMAINT!E13+'560187-PARKING'!E13+'560039-OP'!E13+'560021-BABER'!E13+'560138-MSH4'!E13+OLDLITTLEMATHER!E13+'560047-Sewer Pump'!E13</f>
        <v>56265</v>
      </c>
      <c r="F16" s="30">
        <f>'560062-DININGHALL'!F13+'559809-REDHOUSE'!F13+'559841-MACARTHUR'!F13+'559940-HOWLAND'!F13+'559957-SCIENCE'!F13+'559965-HENDRICKS'!F13+'559973-DALRYMPLE'!F13+'559981-HALFWAY-ALLTHEWAY'!F13+LIBRARY!F13+'559999-RANDOMNORTH-RANDOMSOUTH'!F13+'560088-HAPPYVALLEY-SCHRADER'!F13+'560096-AUDITORIUM'!F13+'560104-MSH1'!F13+'560112-MSH2'!F13+'560120-MSH3'!F13+'560146-CAMPUSCENTER'!F13+'560153-COT5'!F13+'560161-COT6'!F13+'560179-THEATER'!F13+'560211-PERRINE'!F13+'560252-MUMFORD'!F13+'560260-CAB1'!F13+'560278-CAB2'!F13+'560286-COT1'!F13+'560294-COT2'!F13+'560302-COT3'!F13+'560310-COT4'!F13+MARLNORTH!F13+'560005-PRESSER'!F13+'560013-WOODARD'!F13+OLDMAINT!F13+'560187-PARKING'!F13+'560039-OP'!F13+'560021-BABER'!F13+'560138-MSH4'!F13+OLDLITTLEMATHER!F13+'560047-Sewer Pump'!F13+'560054-MAINT'!F13+'559882-WHITTEMORE'!F13</f>
        <v>7711.459999999998</v>
      </c>
      <c r="G16" s="105">
        <f>'560062-DININGHALL'!G13+'559809-REDHOUSE'!G13+'559841-MACARTHUR'!G13+'559940-HOWLAND'!G13+'559957-SCIENCE'!G13+'559965-HENDRICKS'!G13+'559973-DALRYMPLE'!G13+'559981-HALFWAY-ALLTHEWAY'!G13+LIBRARY!G13+'559999-RANDOMNORTH-RANDOMSOUTH'!G13+'560088-HAPPYVALLEY-SCHRADER'!G13+'560096-AUDITORIUM'!G13+'560104-MSH1'!G13+'560112-MSH2'!G13+'560120-MSH3'!G13+'560146-CAMPUSCENTER'!G13+'560153-COT5'!G13+'560161-COT6'!G13+'560179-THEATER'!G13+'560211-PERRINE'!G13+'560252-MUMFORD'!G13+'560260-CAB1'!G13+'560278-CAB2'!G13+'560286-COT1'!G13+'560294-COT2'!G13+'560302-COT3'!G13+'560310-COT4'!G13+MARLNORTH!G13+'560005-PRESSER'!G13+'560013-WOODARD'!G13+OLDMAINT!G13+'560187-PARKING'!G13+'560039-OP'!G13+'560021-BABER'!G13+'560138-MSH4'!G13+OLDLITTLEMATHER!G13+'560047-Sewer Pump'!G13+'560054-MAINT'!G13+'559882-WHITTEMORE'!G13</f>
        <v>76888</v>
      </c>
      <c r="H16" s="30">
        <f>'560062-DININGHALL'!H13+'559809-REDHOUSE'!H13+'559841-MACARTHUR'!H13+'559940-HOWLAND'!H13+'559957-SCIENCE'!H13+'559965-HENDRICKS'!H13+'559973-DALRYMPLE'!H13+'559981-HALFWAY-ALLTHEWAY'!H13+LIBRARY!H13+'559999-RANDOMNORTH-RANDOMSOUTH'!H13+'560088-HAPPYVALLEY-SCHRADER'!H13+'560096-AUDITORIUM'!H13+'560104-MSH1'!H13+'560112-MSH2'!H13+'560120-MSH3'!H13+'560146-CAMPUSCENTER'!H13+'560153-COT5'!H13+'560161-COT6'!H13+'560179-THEATER'!H13+'560211-PERRINE'!H13+'560252-MUMFORD'!H13+'560260-CAB1'!H13+'560278-CAB2'!H13+'560286-COT1'!H13+'560294-COT2'!H13+'560302-COT3'!H13+'560310-COT4'!H13+MARLNORTH!H13+'560005-PRESSER'!H13+'560013-WOODARD'!H13+OLDMAINT!H13+'560187-PARKING'!H13+'560039-OP'!H13+'560021-BABER'!H13+'560138-MSH4'!H13+OLDLITTLEMATHER!H13+'560047-Sewer Pump'!H13+'560054-MAINT'!H13+'559882-WHITTEMORE'!H13</f>
        <v>7361.489999999998</v>
      </c>
      <c r="I16" s="131">
        <f>'560062-DININGHALL'!I13+'559809-REDHOUSE'!I13+'559841-MACARTHUR'!I13+'559940-HOWLAND'!I13+'559957-SCIENCE'!I13+'559965-HENDRICKS'!I13+'559973-DALRYMPLE'!I13+'559981-HALFWAY-ALLTHEWAY'!I13+LIBRARY!I13+'559999-RANDOMNORTH-RANDOMSOUTH'!I13+'560088-HAPPYVALLEY-SCHRADER'!I13+'560096-AUDITORIUM'!I13+'560104-MSH1'!I13+'560112-MSH2'!I13+'560120-MSH3'!I13+'560146-CAMPUSCENTER'!I13+'560153-COT5'!I13+'560161-COT6'!I13+'560179-THEATER'!I13+'560211-PERRINE'!I13+'560252-MUMFORD'!I13+'560260-CAB1'!I13+'560278-CAB2'!I13+'560286-COT1'!I13+'560294-COT2'!I13+'560302-COT3'!I13+'560310-COT4'!I13+MARLNORTH!I13+'560005-PRESSER'!I13+'560013-WOODARD'!I13+OLDMAINT!I13+'560187-PARKING'!I13+'560039-OP'!I13+'560021-BABER'!I13+'560138-MSH4'!I13+OLDLITTLEMATHER!I13+'560047-Sewer Pump'!I13+'560054-MAINT'!I13+'559882-WHITTEMORE'!I13</f>
        <v>56655</v>
      </c>
      <c r="J16" s="28">
        <f>'560062-DININGHALL'!J13+'559809-REDHOUSE'!J13+'559841-MACARTHUR'!J13+'559940-HOWLAND'!J13+'559957-SCIENCE'!J13+'559965-HENDRICKS'!J13+'559973-DALRYMPLE'!J13+'559981-HALFWAY-ALLTHEWAY'!J13+LIBRARY!J13+'559999-RANDOMNORTH-RANDOMSOUTH'!J13+'560088-HAPPYVALLEY-SCHRADER'!J13+'560096-AUDITORIUM'!J13+'560104-MSH1'!J13+'560112-MSH2'!J13+'560120-MSH3'!J13+'560146-CAMPUSCENTER'!J13+'560153-COT5'!J13+'560161-COT6'!J13+'560179-THEATER'!J13+'560211-PERRINE'!J13+'560252-MUMFORD'!J13+'560260-CAB1'!J13+'560278-CAB2'!J13+'560286-COT1'!J13+'560294-COT2'!J13+'560302-COT3'!J13+'560310-COT4'!J13+MARLNORTH!J13+'560005-PRESSER'!J13+'560013-WOODARD'!J13+OLDMAINT!J13+'560187-PARKING'!J13+'560039-OP'!J13+'560021-BABER'!J13+'560138-MSH4'!J13+OLDLITTLEMATHER!J13+'560047-Sewer Pump'!J13+'560054-MAINT'!J13+'559882-WHITTEMORE'!J13+'561128-OUTOFWAY'!J13</f>
        <v>6487.589999999997</v>
      </c>
      <c r="K16" s="130">
        <f>'560062-DININGHALL'!K13+'559809-REDHOUSE'!K13+'559841-MACARTHUR'!K13+'559940-HOWLAND'!K13+'559957-SCIENCE'!K13+'559965-HENDRICKS'!K13+'559973-DALRYMPLE'!K13+'559981-HALFWAY-ALLTHEWAY'!K13+LIBRARY!K13+'559999-RANDOMNORTH-RANDOMSOUTH'!K13+'560088-HAPPYVALLEY-SCHRADER'!K13+'560096-AUDITORIUM'!K13+'560104-MSH1'!K13+'560112-MSH2'!K13+'560120-MSH3'!K13+'560146-CAMPUSCENTER'!K13+'560153-COT5'!K13+'560161-COT6'!K13+'560179-THEATER'!K13+'560211-PERRINE'!K13+'560252-MUMFORD'!K13+'560260-CAB1'!K13+'560278-CAB2'!K13+'560286-COT1'!K13+'560294-COT2'!K13+'560302-COT3'!K13+'560310-COT4'!K13+MARLNORTH!K13+'560005-PRESSER'!K13+'560013-WOODARD'!K13+OLDMAINT!K13+'560187-PARKING'!K13+'560039-OP'!K13+'560021-BABER'!K13+'560138-MSH4'!K13+OLDLITTLEMATHER!K13+'560047-Sewer Pump'!K13+'560054-MAINT'!K13+'559882-WHITTEMORE'!K13</f>
        <v>51287</v>
      </c>
      <c r="L16" s="225">
        <f>'560062-DININGHALL'!L13+'559809-REDHOUSE'!L13+'559841-MACARTHUR'!L13+'559940-HOWLAND'!L13+'559957-SCIENCE'!L13+'559965-HENDRICKS'!L13+'559973-DALRYMPLE'!L13+'559981-HALFWAY-ALLTHEWAY'!L13+LIBRARY!L13+'559999-RANDOMNORTH-RANDOMSOUTH'!L13+'560088-HAPPYVALLEY-SCHRADER'!L13+'560096-AUDITORIUM'!L13+'560104-MSH1'!L13+'560112-MSH2'!L13+'560120-MSH3'!L13+'560146-CAMPUSCENTER'!L13+'560153-COT5'!L13+'560161-COT6'!L13+'560179-THEATER'!L13+'560211-PERRINE'!L13+'560252-MUMFORD'!L13+'560260-CAB1'!L13+'560278-CAB2'!L13+'560286-COT1'!L13+'560294-COT2'!L13+'560302-COT3'!L13+'560310-COT4'!L13+MARLNORTH!L13+'560005-PRESSER'!L13+'560013-WOODARD'!L13+OLDMAINT!J13+'560187-PARKING'!L13+'560039-OP'!L13+'560021-BABER'!L13+'560138-MSH4'!L13+OLDLITTLEMATHER!L13+'560047-Sewer Pump'!L13+'560054-MAINT'!L13+'559882-WHITTEMORE'!L13+'561128-OUTOFWAY'!L13+'577413-GARDENS'!L13+'561151-MATHER ADD'!L13+'561177-WATER Tank Storage'!L13</f>
        <v>8472.810000000001</v>
      </c>
      <c r="M16" s="226">
        <f>'560062-DININGHALL'!M13+'559809-REDHOUSE'!M13+'559841-MACARTHUR'!M13+'559940-HOWLAND'!M13+'559957-SCIENCE'!M13+'559965-HENDRICKS'!M13+'559973-DALRYMPLE'!M13+'559981-HALFWAY-ALLTHEWAY'!M13+LIBRARY!M13+'559999-RANDOMNORTH-RANDOMSOUTH'!M13+'560088-HAPPYVALLEY-SCHRADER'!M13+'560096-AUDITORIUM'!M13+'560104-MSH1'!M13+'560112-MSH2'!M13+'560120-MSH3'!M13+'560146-CAMPUSCENTER'!M13+'560153-COT5'!M13+'560161-COT6'!M13+'560179-THEATER'!M13+'560211-PERRINE'!M13+'560252-MUMFORD'!M13+'560260-CAB1'!M13+'560278-CAB2'!M13+'560286-COT1'!M13+'560294-COT2'!M13+'560302-COT3'!M13+'560310-COT4'!M13+MARLNORTH!M13+'560005-PRESSER'!M13+'560013-WOODARD'!M13+OLDMAINT!K13+'560187-PARKING'!M13+'560039-OP'!M13+'560021-BABER'!M13+'560138-MSH4'!M13+OLDLITTLEMATHER!M13+'560047-Sewer Pump'!M13+'560054-MAINT'!M13+'559882-WHITTEMORE'!M13+'561128-OUTOFWAY'!M13+'577413-GARDENS'!M13+'561151-MATHER ADD'!M13+'561177-WATER Tank Storage'!M13</f>
        <v>66647</v>
      </c>
      <c r="N16" s="225">
        <f>'560062-DININGHALL'!N13+'559809-REDHOUSE'!N13+'559841-MACARTHUR'!N13+'559940-HOWLAND'!N13+'559957-SCIENCE'!N13+'559965-HENDRICKS'!N13+'559973-DALRYMPLE'!N13+'559981-HALFWAY-ALLTHEWAY'!N13+LIBRARY!N13+'559999-RANDOMNORTH-RANDOMSOUTH'!N13+'560088-HAPPYVALLEY-SCHRADER'!N13+'560096-AUDITORIUM'!N13+'560104-MSH1'!N13+'560112-MSH2'!N13+'560120-MSH3'!N13+'560146-CAMPUSCENTER'!N13+'560153-COT5'!N13+'560161-COT6'!N13+'560179-THEATER'!N13+'560211-PERRINE'!N13+'560252-MUMFORD'!N13+'560260-CAB1'!N13+'560278-CAB2'!N13+'560286-COT1'!N13+'560294-COT2'!N13+'560302-COT3'!N13+'560310-COT4'!N13+MARLNORTH!N13+'560005-PRESSER'!N13+'560013-WOODARD'!N13+OLDMAINT!L13+'560187-PARKING'!N13+'560039-OP'!N13+'560021-BABER'!N13+'560138-MSH4'!N13+OLDLITTLEMATHER!N13+'560047-Sewer Pump'!N13+'560054-MAINT'!N13+'559882-WHITTEMORE'!N13+'561128-OUTOFWAY'!N13+'577413-GARDENS'!N13+'561151-MATHER ADD'!N13+'561177-WATER Tank Storage'!N13</f>
        <v>8682.939999999999</v>
      </c>
      <c r="O16" s="226">
        <f>'560062-DININGHALL'!O13+'559809-REDHOUSE'!O13+'559841-MACARTHUR'!O13+'559940-HOWLAND'!O13+'559957-SCIENCE'!O13+'559965-HENDRICKS'!O13+'559973-DALRYMPLE'!O13+'559981-HALFWAY-ALLTHEWAY'!O13+LIBRARY!O13+'559999-RANDOMNORTH-RANDOMSOUTH'!O13+'560088-HAPPYVALLEY-SCHRADER'!O13+'560096-AUDITORIUM'!O13+'560104-MSH1'!O13+'560112-MSH2'!O13+'560120-MSH3'!O13+'560146-CAMPUSCENTER'!O13+'560153-COT5'!O13+'560161-COT6'!O13+'560179-THEATER'!O13+'560211-PERRINE'!O13+'560252-MUMFORD'!O13+'560260-CAB1'!O13+'560278-CAB2'!O13+'560286-COT1'!O13+'560294-COT2'!O13+'560302-COT3'!O13+'560310-COT4'!O13+MARLNORTH!O13+'560005-PRESSER'!O13+'560013-WOODARD'!O13+OLDMAINT!M13+'560187-PARKING'!O13+'560039-OP'!O13+'560021-BABER'!O13+'560138-MSH4'!O13+OLDLITTLEMATHER!O13+'560047-Sewer Pump'!O13+'560054-MAINT'!O13+'559882-WHITTEMORE'!O13+'561128-OUTOFWAY'!O13+'577413-GARDENS'!O13+'561151-MATHER ADD'!O13+'561177-WATER Tank Storage'!O13</f>
        <v>68476</v>
      </c>
      <c r="P16" s="225">
        <f>'560062-DININGHALL'!P13+'559809-REDHOUSE'!P13+'559841-MACARTHUR'!P13+'559940-HOWLAND'!P13+'559957-SCIENCE'!P13+'559965-HENDRICKS'!P13+'559973-DALRYMPLE'!P13+'559981-HALFWAY-ALLTHEWAY'!P13+LIBRARY!P13+'559999-RANDOMNORTH-RANDOMSOUTH'!P13+'560088-HAPPYVALLEY-SCHRADER'!P13+'560096-AUDITORIUM'!P13+'560104-MSH1'!P13+'560112-MSH2'!P13+'560120-MSH3'!P13+'560146-CAMPUSCENTER'!P13+'560153-COT5'!P13+'560161-COT6'!P13+'560179-THEATER'!P13+'560211-PERRINE'!P13+'560252-MUMFORD'!P13+'560260-CAB1'!P13+'560278-CAB2'!P13+'560286-COT1'!P13+'560294-COT2'!P13+'560302-COT3'!P13+'560310-COT4'!P13+MARLNORTH!P13+'560005-PRESSER'!P13+'560013-WOODARD'!P13+OLDMAINT!N13+'560187-PARKING'!P13+'560039-OP'!P13+'560021-BABER'!P13+'560138-MSH4'!P13+OLDLITTLEMATHER!P13+'560047-Sewer Pump'!P13+'560054-MAINT'!P13+'559882-WHITTEMORE'!P13+'561128-OUTOFWAY'!P13+'577413-GARDENS'!P13+'561151-MATHER ADD'!P13+'561177-WATER Tank Storage'!P13</f>
        <v>8438.749999999996</v>
      </c>
      <c r="Q16" s="226">
        <f>'560062-DININGHALL'!Q13+'559809-REDHOUSE'!Q13+'559841-MACARTHUR'!Q13+'559940-HOWLAND'!Q13+'559957-SCIENCE'!Q13+'559965-HENDRICKS'!Q13+'559973-DALRYMPLE'!Q13+'559981-HALFWAY-ALLTHEWAY'!Q13+LIBRARY!Q13+'559999-RANDOMNORTH-RANDOMSOUTH'!Q13+'560088-HAPPYVALLEY-SCHRADER'!Q13+'560096-AUDITORIUM'!Q13+'560104-MSH1'!Q13+'560112-MSH2'!Q13+'560120-MSH3'!Q13+'560146-CAMPUSCENTER'!Q13+'560153-COT5'!Q13+'560161-COT6'!Q13+'560179-THEATER'!Q13+'560211-PERRINE'!Q13+'560252-MUMFORD'!Q13+'560260-CAB1'!Q13+'560278-CAB2'!Q13+'560286-COT1'!Q13+'560294-COT2'!Q13+'560302-COT3'!Q13+'560310-COT4'!Q13+MARLNORTH!Q13+'560005-PRESSER'!Q13+'560013-WOODARD'!Q13+OLDMAINT!O13+'560187-PARKING'!Q13+'560039-OP'!Q13+'560021-BABER'!Q13+'560138-MSH4'!Q13+OLDLITTLEMATHER!Q13+'560047-Sewer Pump'!Q13+'560054-MAINT'!Q13+'559882-WHITTEMORE'!Q13+'561128-OUTOFWAY'!Q13+'577413-GARDENS'!Q13+'561151-MATHER ADD'!Q13+'561177-WATER Tank Storage'!Q13</f>
        <v>64804.66</v>
      </c>
      <c r="R16" s="225">
        <f>'560062-DININGHALL'!R13+'559809-REDHOUSE'!R13+'559841-MACARTHUR'!R13+'559940-HOWLAND'!R13+'559957-SCIENCE'!R13+'559965-HENDRICKS'!R13+'559973-DALRYMPLE'!R13+'559981-HALFWAY-ALLTHEWAY'!R13+LIBRARY!R13+'559999-RANDOMNORTH-RANDOMSOUTH'!R13+'560088-HAPPYVALLEY-SCHRADER'!R13+'560096-AUDITORIUM'!R13+'560104-MSH1'!R13+'560112-MSH2'!R13+'560120-MSH3'!R13+'560146-CAMPUSCENTER'!R13+'560153-COT5'!R13+'560161-COT6'!R13+'560179-THEATER'!R13+'560211-PERRINE'!R13+'560252-MUMFORD'!R13+'560260-CAB1'!R13+'560278-CAB2'!R13+'560286-COT1'!R13+'560294-COT2'!R13+'560302-COT3'!R13+'560310-COT4'!R13+MARLNORTH!R13+'560005-PRESSER'!R13+'560013-WOODARD'!R13+OLDMAINT!P13+'560187-PARKING'!R13+'560039-OP'!R13+'560021-BABER'!R13+'560138-MSH4'!R13+OLDLITTLEMATHER!R13+'560047-Sewer Pump'!R13+'560054-MAINT'!R13+'559882-WHITTEMORE'!R13+'561128-OUTOFWAY'!R13+'577413-GARDENS'!R13+'561151-MATHER ADD'!R13+'561177-WATER Tank Storage'!R13</f>
        <v>10398.41</v>
      </c>
      <c r="S16" s="226">
        <f>'560062-DININGHALL'!S13+'559809-REDHOUSE'!S13+'559841-MACARTHUR'!S13+'559940-HOWLAND'!S13+'559957-SCIENCE'!S13+'559965-HENDRICKS'!S13+'559973-DALRYMPLE'!S13+'559981-HALFWAY-ALLTHEWAY'!S13+LIBRARY!S13+'559999-RANDOMNORTH-RANDOMSOUTH'!S13+'560088-HAPPYVALLEY-SCHRADER'!S13+'560096-AUDITORIUM'!S13+'560104-MSH1'!S13+'560112-MSH2'!S13+'560120-MSH3'!S13+'560146-CAMPUSCENTER'!S13+'560153-COT5'!S13+'560161-COT6'!S13+'560179-THEATER'!S13+'560211-PERRINE'!S13+'560252-MUMFORD'!S13+'560260-CAB1'!S13+'560278-CAB2'!S13+'560286-COT1'!S13+'560294-COT2'!S13+'560302-COT3'!S13+'560310-COT4'!S13+MARLNORTH!S13+'560005-PRESSER'!S13+'560013-WOODARD'!S13+OLDMAINT!Q13+'560187-PARKING'!S13+'560039-OP'!S13+'560021-BABER'!S13+'560138-MSH4'!S13+OLDLITTLEMATHER!S13+'560047-Sewer Pump'!S13+'560054-MAINT'!S13+'559882-WHITTEMORE'!S13+'561128-OUTOFWAY'!S13+'577413-GARDENS'!S13+'561151-MATHER ADD'!S13+'561177-WATER Tank Storage'!S13</f>
        <v>66924</v>
      </c>
      <c r="T16" s="225">
        <f>'560062-DININGHALL'!T13+'559809-REDHOUSE'!T13+'559841-MACARTHUR'!T13+'559940-HOWLAND'!T13+'559957-SCIENCE'!T13+'559965-HENDRICKS'!T13+'559973-DALRYMPLE'!T13+'559981-HALFWAY-ALLTHEWAY'!T13+LIBRARY!T13+'559999-RANDOMNORTH-RANDOMSOUTH'!T13+'560088-HAPPYVALLEY-SCHRADER'!T13+'560096-AUDITORIUM'!T13+'560104-MSH1'!T13+'560112-MSH2'!T13+'560120-MSH3'!T13+'560146-CAMPUSCENTER'!T13+'560153-COT5'!T13+'560161-COT6'!T13+'560179-THEATER'!T13+'560211-PERRINE'!T13+'560252-MUMFORD'!T13+'560260-CAB1'!T13+'560278-CAB2'!T13+'560286-COT1'!T13+'560294-COT2'!T13+'560302-COT3'!T13+'560310-COT4'!T13+MARLNORTH!T13+'560005-PRESSER'!T13+'560013-WOODARD'!T13+OLDMAINT!R13+'560187-PARKING'!T13+'560039-OP'!T13+'560021-BABER'!T13+'560138-MSH4'!T13+OLDLITTLEMATHER!T13+'560047-Sewer Pump'!T13+'560054-MAINT'!T13+'559882-WHITTEMORE'!T13+'561128-OUTOFWAY'!T13+'577413-GARDENS'!T13+'561151-MATHER ADD'!T13+'561177-WATER Tank Storage'!T13</f>
        <v>0</v>
      </c>
      <c r="U16" s="226">
        <f>'560062-DININGHALL'!U13+'559809-REDHOUSE'!U13+'559841-MACARTHUR'!U13+'559940-HOWLAND'!U13+'559957-SCIENCE'!U13+'559965-HENDRICKS'!U13+'559973-DALRYMPLE'!U13+'559981-HALFWAY-ALLTHEWAY'!U13+LIBRARY!U13+'559999-RANDOMNORTH-RANDOMSOUTH'!U13+'560088-HAPPYVALLEY-SCHRADER'!U13+'560096-AUDITORIUM'!U13+'560104-MSH1'!U13+'560112-MSH2'!U13+'560120-MSH3'!U13+'560146-CAMPUSCENTER'!U13+'560153-COT5'!U13+'560161-COT6'!U13+'560179-THEATER'!U13+'560211-PERRINE'!U13+'560252-MUMFORD'!U13+'560260-CAB1'!U13+'560278-CAB2'!U13+'560286-COT1'!U13+'560294-COT2'!U13+'560302-COT3'!U13+'560310-COT4'!U13+MARLNORTH!U13+'560005-PRESSER'!U13+'560013-WOODARD'!U13+OLDMAINT!S13+'560187-PARKING'!U13+'560039-OP'!U13+'560021-BABER'!U13+'560138-MSH4'!U13+OLDLITTLEMATHER!U13+'560047-Sewer Pump'!U13+'560054-MAINT'!U13+'559882-WHITTEMORE'!U13+'561128-OUTOFWAY'!U13+'577413-GARDENS'!U13+'561151-MATHER ADD'!U13+'561177-WATER Tank Storage'!U13</f>
        <v>0</v>
      </c>
    </row>
    <row r="17" spans="1:21" ht="15.75" thickBot="1">
      <c r="A17" s="2" t="s">
        <v>51</v>
      </c>
      <c r="B17" s="30">
        <f>'560062-DININGHALL'!B14+'559809-REDHOUSE'!B14+'559841-MACARTHUR'!B14+'559940-HOWLAND'!B14+'559957-SCIENCE'!B14+'559965-HENDRICKS'!B14+'559973-DALRYMPLE'!B14+'559981-HALFWAY-ALLTHEWAY'!B14+LIBRARY!B14+'559999-RANDOMNORTH-RANDOMSOUTH'!B14+'560088-HAPPYVALLEY-SCHRADER'!B14+'560096-AUDITORIUM'!B14+'560104-MSH1'!B14+'560112-MSH2'!B14+'560120-MSH3'!B14+'560146-CAMPUSCENTER'!B14+'560153-COT5'!B14+'560161-COT6'!B14+'560179-THEATER'!B14+'560211-PERRINE'!B14+'560252-MUMFORD'!B14+'560260-CAB1'!B14+'560278-CAB2'!B14+'560286-COT1'!B14+'560294-COT2'!B14+'560302-COT3'!B14+'560310-COT4'!B14+MARLNORTH!B14+'560005-PRESSER'!B14+'560013-WOODARD'!B13+OLDMAINT!B14+'560187-PARKING'!B14+'560039-OP'!B14+'560021-BABER'!B14+'560138-MSH4'!B14+OLDLITTLEMATHER!B14</f>
        <v>6652.050000000001</v>
      </c>
      <c r="C17" s="65">
        <f>'560062-DININGHALL'!C14+'559809-REDHOUSE'!C14+'559841-MACARTHUR'!C14+'559940-HOWLAND'!C14+'559957-SCIENCE'!C14+'559965-HENDRICKS'!C14+'559973-DALRYMPLE'!C14+'559981-HALFWAY-ALLTHEWAY'!C14+LIBRARY!C14+'559999-RANDOMNORTH-RANDOMSOUTH'!C14+'560088-HAPPYVALLEY-SCHRADER'!C14+'560096-AUDITORIUM'!C14+'560104-MSH1'!C14+'560112-MSH2'!C14+'560120-MSH3'!C14+'560146-CAMPUSCENTER'!C14+'560153-COT5'!C14+'560161-COT6'!C14+'560179-THEATER'!C14+'560211-PERRINE'!C14+'560252-MUMFORD'!C14+'560260-CAB1'!C14+'560278-CAB2'!C14+'560286-COT1'!C14+'560294-COT2'!C14+'560302-COT3'!C14+'560310-COT4'!C14+MARLNORTH!C14+'560005-PRESSER'!C14+'560013-WOODARD'!C13+OLDMAINT!C14+'560187-PARKING'!C14+'560039-OP'!C14+'560021-BABER'!C14+'560138-MSH4'!C14+OLDLITTLEMATHER!C14</f>
        <v>63949</v>
      </c>
      <c r="D17" s="30">
        <f>'560062-DININGHALL'!D14+'559809-REDHOUSE'!D14+'559841-MACARTHUR'!D14+'559940-HOWLAND'!D14+'559957-SCIENCE'!D14+'559965-HENDRICKS'!D14+'559973-DALRYMPLE'!D14+'559981-HALFWAY-ALLTHEWAY'!D14+LIBRARY!D14+'559999-RANDOMNORTH-RANDOMSOUTH'!D14+'560088-HAPPYVALLEY-SCHRADER'!D14+'560096-AUDITORIUM'!D14+'560104-MSH1'!D14+'560112-MSH2'!D14+'560120-MSH3'!D14+'560146-CAMPUSCENTER'!D14+'560153-COT5'!D14+'560161-COT6'!D14+'560179-THEATER'!D14+'560211-PERRINE'!D14+'560252-MUMFORD'!D14+'560260-CAB1'!D14+'560278-CAB2'!D14+'560286-COT1'!D14+'560294-COT2'!D14+'560302-COT3'!D14+'560310-COT4'!D14+MARLNORTH!D14+'560005-PRESSER'!D14+'560013-WOODARD'!D14+OLDMAINT!D14+'560187-PARKING'!D14+'560039-OP'!D14+'560021-BABER'!D14+'560138-MSH4'!D14+OLDLITTLEMATHER!D14+'560047-Sewer Pump'!D14</f>
        <v>7580.6900000000005</v>
      </c>
      <c r="E17" s="65">
        <f>'560062-DININGHALL'!E14+'559809-REDHOUSE'!E14+'559841-MACARTHUR'!E14+'559940-HOWLAND'!E14+'559957-SCIENCE'!E14+'559965-HENDRICKS'!E14+'559973-DALRYMPLE'!E14+'559981-HALFWAY-ALLTHEWAY'!E14+LIBRARY!E14+'559999-RANDOMNORTH-RANDOMSOUTH'!E14+'560088-HAPPYVALLEY-SCHRADER'!E14+'560096-AUDITORIUM'!E14+'560104-MSH1'!E14+'560112-MSH2'!E14+'560120-MSH3'!E14+'560146-CAMPUSCENTER'!E14+'560153-COT5'!E14+'560161-COT6'!E14+'560179-THEATER'!E14+'560211-PERRINE'!E14+'560252-MUMFORD'!E14+'560260-CAB1'!E14+'560278-CAB2'!E14+'560286-COT1'!E14+'560294-COT2'!E14+'560302-COT3'!E14+'560310-COT4'!E14+MARLNORTH!E14+'560005-PRESSER'!E14+'560013-WOODARD'!E14+OLDMAINT!E14+'560187-PARKING'!E14+'560039-OP'!E14+'560021-BABER'!E14+'560138-MSH4'!E14+OLDLITTLEMATHER!E14+'560047-Sewer Pump'!E14</f>
        <v>80713</v>
      </c>
      <c r="F17" s="30">
        <f>'560062-DININGHALL'!F14+'559809-REDHOUSE'!F14+'559841-MACARTHUR'!F14+'559940-HOWLAND'!F14+'559957-SCIENCE'!F14+'559965-HENDRICKS'!F14+'559973-DALRYMPLE'!F14+'559981-HALFWAY-ALLTHEWAY'!F14+LIBRARY!F14+'559999-RANDOMNORTH-RANDOMSOUTH'!F14+'560088-HAPPYVALLEY-SCHRADER'!F14+'560096-AUDITORIUM'!F14+'560104-MSH1'!F14+'560112-MSH2'!F14+'560120-MSH3'!F14+'560146-CAMPUSCENTER'!F14+'560153-COT5'!F14+'560161-COT6'!F14+'560179-THEATER'!F14+'560211-PERRINE'!F14+'560252-MUMFORD'!F14+'560260-CAB1'!F14+'560278-CAB2'!F14+'560286-COT1'!F14+'560294-COT2'!F14+'560302-COT3'!F14+'560310-COT4'!F14+MARLNORTH!F14+'560005-PRESSER'!F14+'560013-WOODARD'!F14+OLDMAINT!F14+'560187-PARKING'!F14+'560039-OP'!F14+'560021-BABER'!F14+'560138-MSH4'!F14+OLDLITTLEMATHER!F14+'560047-Sewer Pump'!F14+'560054-MAINT'!F14+'559882-WHITTEMORE'!F14</f>
        <v>8934.265</v>
      </c>
      <c r="G17" s="105">
        <f>'560062-DININGHALL'!G14+'559809-REDHOUSE'!G14+'559841-MACARTHUR'!G14+'559940-HOWLAND'!G14+'559957-SCIENCE'!G14+'559965-HENDRICKS'!G14+'559973-DALRYMPLE'!G14+'559981-HALFWAY-ALLTHEWAY'!G14+LIBRARY!G14+'559999-RANDOMNORTH-RANDOMSOUTH'!G14+'560088-HAPPYVALLEY-SCHRADER'!G14+'560096-AUDITORIUM'!G14+'560104-MSH1'!G14+'560112-MSH2'!G14+'560120-MSH3'!G14+'560146-CAMPUSCENTER'!G14+'560153-COT5'!G14+'560161-COT6'!G14+'560179-THEATER'!G14+'560211-PERRINE'!G14+'560252-MUMFORD'!G14+'560260-CAB1'!G14+'560278-CAB2'!G14+'560286-COT1'!G14+'560294-COT2'!G14+'560302-COT3'!G14+'560310-COT4'!G14+MARLNORTH!G14+'560005-PRESSER'!G14+'560013-WOODARD'!G14+OLDMAINT!G14+'560187-PARKING'!G14+'560039-OP'!G14+'560021-BABER'!G14+'560138-MSH4'!G14+OLDLITTLEMATHER!G14+'560047-Sewer Pump'!G14+'560054-MAINT'!G14+'559882-WHITTEMORE'!G14</f>
        <v>82764</v>
      </c>
      <c r="H17" s="30">
        <f>'560062-DININGHALL'!H14+'559809-REDHOUSE'!H14+'559841-MACARTHUR'!H14+'559940-HOWLAND'!H14+'559957-SCIENCE'!H14+'559965-HENDRICKS'!H14+'559973-DALRYMPLE'!H14+'559981-HALFWAY-ALLTHEWAY'!H14+LIBRARY!H14+'559999-RANDOMNORTH-RANDOMSOUTH'!H14+'560088-HAPPYVALLEY-SCHRADER'!H14+'560096-AUDITORIUM'!H14+'560104-MSH1'!H14+'560112-MSH2'!H14+'560120-MSH3'!H14+'560146-CAMPUSCENTER'!H14+'560153-COT5'!H14+'560161-COT6'!H14+'560179-THEATER'!H14+'560211-PERRINE'!H14+'560252-MUMFORD'!H14+'560260-CAB1'!H14+'560278-CAB2'!H14+'560286-COT1'!H14+'560294-COT2'!H14+'560302-COT3'!H14+'560310-COT4'!H14+MARLNORTH!H14+'560005-PRESSER'!H14+'560013-WOODARD'!H14+OLDMAINT!H14+'560187-PARKING'!H14+'560039-OP'!H14+'560021-BABER'!H14+'560138-MSH4'!H14+OLDLITTLEMATHER!H14+'560047-Sewer Pump'!H14+'560054-MAINT'!H14+'559882-WHITTEMORE'!H14</f>
        <v>10747.99</v>
      </c>
      <c r="I17" s="131">
        <f>'560062-DININGHALL'!I14+'559809-REDHOUSE'!I14+'559841-MACARTHUR'!I14+'559940-HOWLAND'!I14+'559957-SCIENCE'!I14+'559965-HENDRICKS'!I14+'559973-DALRYMPLE'!I14+'559981-HALFWAY-ALLTHEWAY'!I14+LIBRARY!I14+'559999-RANDOMNORTH-RANDOMSOUTH'!I14+'560088-HAPPYVALLEY-SCHRADER'!I14+'560096-AUDITORIUM'!I14+'560104-MSH1'!I14+'560112-MSH2'!I14+'560120-MSH3'!I14+'560146-CAMPUSCENTER'!I14+'560153-COT5'!I14+'560161-COT6'!I14+'560179-THEATER'!I14+'560211-PERRINE'!I14+'560252-MUMFORD'!I14+'560260-CAB1'!I14+'560278-CAB2'!I14+'560286-COT1'!I14+'560294-COT2'!I14+'560302-COT3'!I14+'560310-COT4'!I14+MARLNORTH!I14+'560005-PRESSER'!I14+'560013-WOODARD'!I14+OLDMAINT!I14+'560187-PARKING'!I14+'560039-OP'!I14+'560021-BABER'!I14+'560138-MSH4'!I14+OLDLITTLEMATHER!I14+'560047-Sewer Pump'!I14+'560054-MAINT'!I14+'559882-WHITTEMORE'!I14</f>
        <v>83998</v>
      </c>
      <c r="J17" s="28">
        <f>'560062-DININGHALL'!J14+'559809-REDHOUSE'!J14+'559841-MACARTHUR'!J14+'559940-HOWLAND'!J14+'559957-SCIENCE'!J14+'559965-HENDRICKS'!J14+'559973-DALRYMPLE'!J14+'559981-HALFWAY-ALLTHEWAY'!J14+LIBRARY!J14+'559999-RANDOMNORTH-RANDOMSOUTH'!J14+'560088-HAPPYVALLEY-SCHRADER'!J14+'560096-AUDITORIUM'!J14+'560104-MSH1'!J14+'560112-MSH2'!J14+'560120-MSH3'!J14+'560146-CAMPUSCENTER'!J14+'560153-COT5'!J14+'560161-COT6'!J14+'560179-THEATER'!J14+'560211-PERRINE'!J14+'560252-MUMFORD'!J14+'560260-CAB1'!J14+'560278-CAB2'!J14+'560286-COT1'!J14+'560294-COT2'!J14+'560302-COT3'!J14+'560310-COT4'!J14+MARLNORTH!J14+'560005-PRESSER'!J14+'560013-WOODARD'!J14+OLDMAINT!J14+'560187-PARKING'!J14+'560039-OP'!J14+'560021-BABER'!J14+'560138-MSH4'!J14+OLDLITTLEMATHER!J14+'560047-Sewer Pump'!J14+'560054-MAINT'!J14+'559882-WHITTEMORE'!J14+'561128-OUTOFWAY'!J14</f>
        <v>9982.24</v>
      </c>
      <c r="K17" s="130">
        <f>'560062-DININGHALL'!K14+'559809-REDHOUSE'!K14+'559841-MACARTHUR'!K14+'559940-HOWLAND'!K14+'559957-SCIENCE'!K14+'559965-HENDRICKS'!K14+'559973-DALRYMPLE'!K14+'559981-HALFWAY-ALLTHEWAY'!K14+LIBRARY!K14+'559999-RANDOMNORTH-RANDOMSOUTH'!K14+'560088-HAPPYVALLEY-SCHRADER'!K14+'560096-AUDITORIUM'!K14+'560104-MSH1'!K14+'560112-MSH2'!K14+'560120-MSH3'!K14+'560146-CAMPUSCENTER'!K14+'560153-COT5'!K14+'560161-COT6'!K14+'560179-THEATER'!K14+'560211-PERRINE'!K14+'560252-MUMFORD'!K14+'560260-CAB1'!K14+'560278-CAB2'!K14+'560286-COT1'!K14+'560294-COT2'!K14+'560302-COT3'!K14+'560310-COT4'!K14+MARLNORTH!K14+'560005-PRESSER'!K14+'560013-WOODARD'!K14+OLDMAINT!K14+'560187-PARKING'!K14+'560039-OP'!K14+'560021-BABER'!K14+'560138-MSH4'!K14+OLDLITTLEMATHER!K14+'560047-Sewer Pump'!K14+'560054-MAINT'!K14+'559882-WHITTEMORE'!K14</f>
        <v>80969</v>
      </c>
      <c r="L17" s="225">
        <f>'560062-DININGHALL'!L14+'559809-REDHOUSE'!L14+'559841-MACARTHUR'!L14+'559940-HOWLAND'!L14+'559957-SCIENCE'!L14+'559965-HENDRICKS'!L14+'559973-DALRYMPLE'!L14+'559981-HALFWAY-ALLTHEWAY'!L14+LIBRARY!L14+'559999-RANDOMNORTH-RANDOMSOUTH'!L14+'560088-HAPPYVALLEY-SCHRADER'!L14+'560096-AUDITORIUM'!L14+'560104-MSH1'!L14+'560112-MSH2'!L14+'560120-MSH3'!L14+'560146-CAMPUSCENTER'!L14+'560153-COT5'!L14+'560161-COT6'!L14+'560179-THEATER'!L14+'560211-PERRINE'!L14+'560252-MUMFORD'!L14+'560260-CAB1'!L14+'560278-CAB2'!L14+'560286-COT1'!L14+'560294-COT2'!L14+'560302-COT3'!L14+'560310-COT4'!L14+MARLNORTH!L14+'560005-PRESSER'!L14+'560013-WOODARD'!L14+OLDMAINT!J14+'560187-PARKING'!L14+'560039-OP'!L14+'560021-BABER'!L14+'560138-MSH4'!L14+OLDLITTLEMATHER!L14+'560047-Sewer Pump'!L14+'560054-MAINT'!L14+'559882-WHITTEMORE'!L14+'561128-OUTOFWAY'!L14+'577413-GARDENS'!L14+'561151-MATHER ADD'!L14+'561177-WATER Tank Storage'!L14</f>
        <v>10957.509999999998</v>
      </c>
      <c r="M17" s="226">
        <f>'560062-DININGHALL'!M14+'559809-REDHOUSE'!M14+'559841-MACARTHUR'!M14+'559940-HOWLAND'!M14+'559957-SCIENCE'!M14+'559965-HENDRICKS'!M14+'559973-DALRYMPLE'!M14+'559981-HALFWAY-ALLTHEWAY'!M14+LIBRARY!M14+'559999-RANDOMNORTH-RANDOMSOUTH'!M14+'560088-HAPPYVALLEY-SCHRADER'!M14+'560096-AUDITORIUM'!M14+'560104-MSH1'!M14+'560112-MSH2'!M14+'560120-MSH3'!M14+'560146-CAMPUSCENTER'!M14+'560153-COT5'!M14+'560161-COT6'!M14+'560179-THEATER'!M14+'560211-PERRINE'!M14+'560252-MUMFORD'!M14+'560260-CAB1'!M14+'560278-CAB2'!M14+'560286-COT1'!M14+'560294-COT2'!M14+'560302-COT3'!M14+'560310-COT4'!M14+MARLNORTH!M14+'560005-PRESSER'!M14+'560013-WOODARD'!M14+OLDMAINT!K14+'560187-PARKING'!M14+'560039-OP'!M14+'560021-BABER'!M14+'560138-MSH4'!M14+OLDLITTLEMATHER!M14+'560047-Sewer Pump'!M14+'560054-MAINT'!M14+'559882-WHITTEMORE'!M14+'561128-OUTOFWAY'!M14+'577413-GARDENS'!M14+'561151-MATHER ADD'!M14+'561177-WATER Tank Storage'!M14</f>
        <v>84331</v>
      </c>
      <c r="N17" s="225">
        <f>'560062-DININGHALL'!N14+'559809-REDHOUSE'!N14+'559841-MACARTHUR'!N14+'559940-HOWLAND'!N14+'559957-SCIENCE'!N14+'559965-HENDRICKS'!N14+'559973-DALRYMPLE'!N14+'559981-HALFWAY-ALLTHEWAY'!N14+LIBRARY!N14+'559999-RANDOMNORTH-RANDOMSOUTH'!N14+'560088-HAPPYVALLEY-SCHRADER'!N14+'560096-AUDITORIUM'!N14+'560104-MSH1'!N14+'560112-MSH2'!N14+'560120-MSH3'!N14+'560146-CAMPUSCENTER'!N14+'560153-COT5'!N14+'560161-COT6'!N14+'560179-THEATER'!N14+'560211-PERRINE'!N14+'560252-MUMFORD'!N14+'560260-CAB1'!N14+'560278-CAB2'!N14+'560286-COT1'!N14+'560294-COT2'!N14+'560302-COT3'!N14+'560310-COT4'!N14+MARLNORTH!N14+'560005-PRESSER'!N14+'560013-WOODARD'!N14+OLDMAINT!L14+'560187-PARKING'!N14+'560039-OP'!N14+'560021-BABER'!N14+'560138-MSH4'!N14+OLDLITTLEMATHER!N14+'560047-Sewer Pump'!N14+'560054-MAINT'!N14+'559882-WHITTEMORE'!N14+'561128-OUTOFWAY'!N14+'577413-GARDENS'!N14+'561151-MATHER ADD'!N14+'561177-WATER Tank Storage'!N14</f>
        <v>9217.71</v>
      </c>
      <c r="O17" s="226">
        <f>'560062-DININGHALL'!O14+'559809-REDHOUSE'!O14+'559841-MACARTHUR'!O14+'559940-HOWLAND'!O14+'559957-SCIENCE'!O14+'559965-HENDRICKS'!O14+'559973-DALRYMPLE'!O14+'559981-HALFWAY-ALLTHEWAY'!O14+LIBRARY!O14+'559999-RANDOMNORTH-RANDOMSOUTH'!O14+'560088-HAPPYVALLEY-SCHRADER'!O14+'560096-AUDITORIUM'!O14+'560104-MSH1'!O14+'560112-MSH2'!O14+'560120-MSH3'!O14+'560146-CAMPUSCENTER'!O14+'560153-COT5'!O14+'560161-COT6'!O14+'560179-THEATER'!O14+'560211-PERRINE'!O14+'560252-MUMFORD'!O14+'560260-CAB1'!O14+'560278-CAB2'!O14+'560286-COT1'!O14+'560294-COT2'!O14+'560302-COT3'!O14+'560310-COT4'!O14+MARLNORTH!O14+'560005-PRESSER'!O14+'560013-WOODARD'!O14+OLDMAINT!M14+'560187-PARKING'!O14+'560039-OP'!O14+'560021-BABER'!O14+'560138-MSH4'!O14+OLDLITTLEMATHER!O14+'560047-Sewer Pump'!O14+'560054-MAINT'!O14+'559882-WHITTEMORE'!O14+'561128-OUTOFWAY'!O14+'577413-GARDENS'!O14+'561151-MATHER ADD'!O14+'561177-WATER Tank Storage'!O14</f>
        <v>72258</v>
      </c>
      <c r="P17" s="225">
        <f>'560062-DININGHALL'!P14+'559809-REDHOUSE'!P14+'559841-MACARTHUR'!P14+'559940-HOWLAND'!P14+'559957-SCIENCE'!P14+'559965-HENDRICKS'!P14+'559973-DALRYMPLE'!P14+'559981-HALFWAY-ALLTHEWAY'!P14+LIBRARY!P14+'559999-RANDOMNORTH-RANDOMSOUTH'!P14+'560088-HAPPYVALLEY-SCHRADER'!P14+'560096-AUDITORIUM'!P14+'560104-MSH1'!P14+'560112-MSH2'!P14+'560120-MSH3'!P14+'560146-CAMPUSCENTER'!P14+'560153-COT5'!P14+'560161-COT6'!P14+'560179-THEATER'!P14+'560211-PERRINE'!P14+'560252-MUMFORD'!P14+'560260-CAB1'!P14+'560278-CAB2'!P14+'560286-COT1'!P14+'560294-COT2'!P14+'560302-COT3'!P14+'560310-COT4'!P14+MARLNORTH!P14+'560005-PRESSER'!P14+'560013-WOODARD'!P14+OLDMAINT!N14+'560187-PARKING'!P14+'560039-OP'!P14+'560021-BABER'!P14+'560138-MSH4'!P14+OLDLITTLEMATHER!P14+'560047-Sewer Pump'!P14+'560054-MAINT'!P14+'559882-WHITTEMORE'!P14+'561128-OUTOFWAY'!P14+'577413-GARDENS'!P14+'561151-MATHER ADD'!P14+'561177-WATER Tank Storage'!P14</f>
        <v>9015.479999999998</v>
      </c>
      <c r="Q17" s="226">
        <f>'560062-DININGHALL'!Q14+'559809-REDHOUSE'!Q14+'559841-MACARTHUR'!Q14+'559940-HOWLAND'!Q14+'559957-SCIENCE'!Q14+'559965-HENDRICKS'!Q14+'559973-DALRYMPLE'!Q14+'559981-HALFWAY-ALLTHEWAY'!Q14+LIBRARY!Q14+'559999-RANDOMNORTH-RANDOMSOUTH'!Q14+'560088-HAPPYVALLEY-SCHRADER'!Q14+'560096-AUDITORIUM'!Q14+'560104-MSH1'!Q14+'560112-MSH2'!Q14+'560120-MSH3'!Q14+'560146-CAMPUSCENTER'!Q14+'560153-COT5'!Q14+'560161-COT6'!Q14+'560179-THEATER'!Q14+'560211-PERRINE'!Q14+'560252-MUMFORD'!Q14+'560260-CAB1'!Q14+'560278-CAB2'!Q14+'560286-COT1'!Q14+'560294-COT2'!Q14+'560302-COT3'!Q14+'560310-COT4'!Q14+MARLNORTH!Q14+'560005-PRESSER'!Q14+'560013-WOODARD'!Q14+OLDMAINT!O14+'560187-PARKING'!Q14+'560039-OP'!Q14+'560021-BABER'!Q14+'560138-MSH4'!Q14+OLDLITTLEMATHER!Q14+'560047-Sewer Pump'!Q14+'560054-MAINT'!Q14+'559882-WHITTEMORE'!Q14+'561128-OUTOFWAY'!Q14+'577413-GARDENS'!Q14+'561151-MATHER ADD'!Q14+'561177-WATER Tank Storage'!Q14</f>
        <v>69435.08</v>
      </c>
      <c r="R17" s="225">
        <f>'560062-DININGHALL'!R14+'559809-REDHOUSE'!R14+'559841-MACARTHUR'!R14+'559940-HOWLAND'!R14+'559957-SCIENCE'!R14+'559965-HENDRICKS'!R14+'559973-DALRYMPLE'!R14+'559981-HALFWAY-ALLTHEWAY'!R14+LIBRARY!R14+'559999-RANDOMNORTH-RANDOMSOUTH'!R14+'560088-HAPPYVALLEY-SCHRADER'!R14+'560096-AUDITORIUM'!R14+'560104-MSH1'!R14+'560112-MSH2'!R14+'560120-MSH3'!R14+'560146-CAMPUSCENTER'!R14+'560153-COT5'!R14+'560161-COT6'!R14+'560179-THEATER'!R14+'560211-PERRINE'!R14+'560252-MUMFORD'!R14+'560260-CAB1'!R14+'560278-CAB2'!R14+'560286-COT1'!R14+'560294-COT2'!R14+'560302-COT3'!R14+'560310-COT4'!R14+MARLNORTH!R14+'560005-PRESSER'!R14+'560013-WOODARD'!R14+OLDMAINT!P14+'560187-PARKING'!R14+'560039-OP'!R14+'560021-BABER'!R14+'560138-MSH4'!R14+OLDLITTLEMATHER!R14+'560047-Sewer Pump'!R14+'560054-MAINT'!R14+'559882-WHITTEMORE'!R14+'561128-OUTOFWAY'!R14+'577413-GARDENS'!R14+'561151-MATHER ADD'!R14+'561177-WATER Tank Storage'!R14</f>
        <v>11685.950000000004</v>
      </c>
      <c r="S17" s="226">
        <f>'560062-DININGHALL'!S14+'559809-REDHOUSE'!S14+'559841-MACARTHUR'!S14+'559940-HOWLAND'!S14+'559957-SCIENCE'!S14+'559965-HENDRICKS'!S14+'559973-DALRYMPLE'!S14+'559981-HALFWAY-ALLTHEWAY'!S14+LIBRARY!S14+'559999-RANDOMNORTH-RANDOMSOUTH'!S14+'560088-HAPPYVALLEY-SCHRADER'!S14+'560096-AUDITORIUM'!S14+'560104-MSH1'!S14+'560112-MSH2'!S14+'560120-MSH3'!S14+'560146-CAMPUSCENTER'!S14+'560153-COT5'!S14+'560161-COT6'!S14+'560179-THEATER'!S14+'560211-PERRINE'!S14+'560252-MUMFORD'!S14+'560260-CAB1'!S14+'560278-CAB2'!S14+'560286-COT1'!S14+'560294-COT2'!S14+'560302-COT3'!S14+'560310-COT4'!S14+MARLNORTH!S14+'560005-PRESSER'!S14+'560013-WOODARD'!S14+OLDMAINT!Q14+'560187-PARKING'!S14+'560039-OP'!S14+'560021-BABER'!S14+'560138-MSH4'!S14+OLDLITTLEMATHER!S14+'560047-Sewer Pump'!S14+'560054-MAINT'!S14+'559882-WHITTEMORE'!S14+'561128-OUTOFWAY'!S14+'577413-GARDENS'!S14+'561151-MATHER ADD'!S14+'561177-WATER Tank Storage'!S14</f>
        <v>72985</v>
      </c>
      <c r="T17" s="225">
        <f>'560062-DININGHALL'!T14+'559809-REDHOUSE'!T14+'559841-MACARTHUR'!T14+'559940-HOWLAND'!T14+'559957-SCIENCE'!T14+'559965-HENDRICKS'!T14+'559973-DALRYMPLE'!T14+'559981-HALFWAY-ALLTHEWAY'!T14+LIBRARY!T14+'559999-RANDOMNORTH-RANDOMSOUTH'!T14+'560088-HAPPYVALLEY-SCHRADER'!T14+'560096-AUDITORIUM'!T14+'560104-MSH1'!T14+'560112-MSH2'!T14+'560120-MSH3'!T14+'560146-CAMPUSCENTER'!T14+'560153-COT5'!T14+'560161-COT6'!T14+'560179-THEATER'!T14+'560211-PERRINE'!T14+'560252-MUMFORD'!T14+'560260-CAB1'!T14+'560278-CAB2'!T14+'560286-COT1'!T14+'560294-COT2'!T14+'560302-COT3'!T14+'560310-COT4'!T14+MARLNORTH!T14+'560005-PRESSER'!T14+'560013-WOODARD'!T14+OLDMAINT!R14+'560187-PARKING'!T14+'560039-OP'!T14+'560021-BABER'!T14+'560138-MSH4'!T14+OLDLITTLEMATHER!T14+'560047-Sewer Pump'!T14+'560054-MAINT'!T14+'559882-WHITTEMORE'!T14+'561128-OUTOFWAY'!T14+'577413-GARDENS'!T14+'561151-MATHER ADD'!T14+'561177-WATER Tank Storage'!T14</f>
        <v>0</v>
      </c>
      <c r="U17" s="226">
        <f>'560062-DININGHALL'!U14+'559809-REDHOUSE'!U14+'559841-MACARTHUR'!U14+'559940-HOWLAND'!U14+'559957-SCIENCE'!U14+'559965-HENDRICKS'!U14+'559973-DALRYMPLE'!U14+'559981-HALFWAY-ALLTHEWAY'!U14+LIBRARY!U14+'559999-RANDOMNORTH-RANDOMSOUTH'!U14+'560088-HAPPYVALLEY-SCHRADER'!U14+'560096-AUDITORIUM'!U14+'560104-MSH1'!U14+'560112-MSH2'!U14+'560120-MSH3'!U14+'560146-CAMPUSCENTER'!U14+'560153-COT5'!U14+'560161-COT6'!U14+'560179-THEATER'!U14+'560211-PERRINE'!U14+'560252-MUMFORD'!U14+'560260-CAB1'!U14+'560278-CAB2'!U14+'560286-COT1'!U14+'560294-COT2'!U14+'560302-COT3'!U14+'560310-COT4'!U14+MARLNORTH!U14+'560005-PRESSER'!U14+'560013-WOODARD'!U14+OLDMAINT!S14+'560187-PARKING'!U14+'560039-OP'!U14+'560021-BABER'!U14+'560138-MSH4'!U14+OLDLITTLEMATHER!U14+'560047-Sewer Pump'!U14+'560054-MAINT'!U14+'559882-WHITTEMORE'!U14+'561128-OUTOFWAY'!U14+'577413-GARDENS'!U14+'561151-MATHER ADD'!U14+'561177-WATER Tank Storage'!U14</f>
        <v>0</v>
      </c>
    </row>
    <row r="18" spans="1:21" ht="15.75" thickBot="1">
      <c r="A18" s="2" t="s">
        <v>52</v>
      </c>
      <c r="B18" s="30">
        <f>'560062-DININGHALL'!B15+'559809-REDHOUSE'!B15+'559841-MACARTHUR'!B15+'559940-HOWLAND'!B15+'559957-SCIENCE'!B15+'559965-HENDRICKS'!B15+'559973-DALRYMPLE'!B15+'559981-HALFWAY-ALLTHEWAY'!B15+LIBRARY!B15+'559999-RANDOMNORTH-RANDOMSOUTH'!B15+'560088-HAPPYVALLEY-SCHRADER'!B15+'560096-AUDITORIUM'!B15+'560104-MSH1'!B15+'560112-MSH2'!B15+'560120-MSH3'!B15+'560146-CAMPUSCENTER'!B15+'560153-COT5'!B15+'560161-COT6'!B15+'560179-THEATER'!B15+'560211-PERRINE'!B15+'560252-MUMFORD'!B15+'560260-CAB1'!B15+'560278-CAB2'!B15+'560286-COT1'!B15+'560294-COT2'!B15+'560302-COT3'!B15+'560310-COT4'!B15+MARLNORTH!B15+'560005-PRESSER'!B15+'560013-WOODARD'!B14+OLDMAINT!B15+'560187-PARKING'!B15+'560039-OP'!B15+'560021-BABER'!B15+'560138-MSH4'!B15+OLDLITTLEMATHER!B15</f>
        <v>7116.89</v>
      </c>
      <c r="C18" s="65">
        <f>'560062-DININGHALL'!C15+'559809-REDHOUSE'!C15+'559841-MACARTHUR'!C15+'559940-HOWLAND'!C15+'559957-SCIENCE'!C15+'559965-HENDRICKS'!C15+'559973-DALRYMPLE'!C15+'559981-HALFWAY-ALLTHEWAY'!C15+LIBRARY!C15+'559999-RANDOMNORTH-RANDOMSOUTH'!C15+'560088-HAPPYVALLEY-SCHRADER'!C15+'560096-AUDITORIUM'!C15+'560104-MSH1'!C15+'560112-MSH2'!C15+'560120-MSH3'!C15+'560146-CAMPUSCENTER'!C15+'560153-COT5'!C15+'560161-COT6'!C15+'560179-THEATER'!C15+'560211-PERRINE'!C15+'560252-MUMFORD'!C15+'560260-CAB1'!C15+'560278-CAB2'!C15+'560286-COT1'!C15+'560294-COT2'!C15+'560302-COT3'!C15+'560310-COT4'!C15+MARLNORTH!C15+'560005-PRESSER'!C15+'560013-WOODARD'!C14+OLDMAINT!C15+'560187-PARKING'!C15+'560039-OP'!C15+'560021-BABER'!C15+'560138-MSH4'!C15+OLDLITTLEMATHER!C15</f>
        <v>66874</v>
      </c>
      <c r="D18" s="30">
        <f>'560062-DININGHALL'!D15+'559809-REDHOUSE'!D15+'559841-MACARTHUR'!D15+'559940-HOWLAND'!D15+'559957-SCIENCE'!D15+'559965-HENDRICKS'!D15+'559973-DALRYMPLE'!D15+'559981-HALFWAY-ALLTHEWAY'!D15+LIBRARY!D15+'559999-RANDOMNORTH-RANDOMSOUTH'!D15+'560088-HAPPYVALLEY-SCHRADER'!D15+'560096-AUDITORIUM'!D15+'560104-MSH1'!D15+'560112-MSH2'!D15+'560120-MSH3'!D15+'560146-CAMPUSCENTER'!D15+'560153-COT5'!D15+'560161-COT6'!D15+'560179-THEATER'!D15+'560211-PERRINE'!D15+'560252-MUMFORD'!D15+'560260-CAB1'!D15+'560278-CAB2'!D15+'560286-COT1'!D15+'560294-COT2'!D15+'560302-COT3'!D15+'560310-COT4'!D15+MARLNORTH!D15+'560005-PRESSER'!D15+'560013-WOODARD'!D15+OLDMAINT!D15+'560187-PARKING'!D15+'560039-OP'!D15+'560021-BABER'!D15+'560138-MSH4'!D15+OLDLITTLEMATHER!D15+'560047-Sewer Pump'!D15</f>
        <v>9084.62</v>
      </c>
      <c r="E18" s="65">
        <f>'560062-DININGHALL'!E15+'559809-REDHOUSE'!E15+'559841-MACARTHUR'!E15+'559940-HOWLAND'!E15+'559957-SCIENCE'!E15+'559965-HENDRICKS'!E15+'559973-DALRYMPLE'!E15+'559981-HALFWAY-ALLTHEWAY'!E15+LIBRARY!E15+'559999-RANDOMNORTH-RANDOMSOUTH'!E15+'560088-HAPPYVALLEY-SCHRADER'!E15+'560096-AUDITORIUM'!E15+'560104-MSH1'!E15+'560112-MSH2'!E15+'560120-MSH3'!E15+'560146-CAMPUSCENTER'!E15+'560153-COT5'!E15+'560161-COT6'!E15+'560179-THEATER'!E15+'560211-PERRINE'!E15+'560252-MUMFORD'!E15+'560260-CAB1'!E15+'560278-CAB2'!E15+'560286-COT1'!E15+'560294-COT2'!E15+'560302-COT3'!E15+'560310-COT4'!E15+MARLNORTH!E15+'560005-PRESSER'!E15+'560013-WOODARD'!E15+OLDMAINT!E15+'560187-PARKING'!E15+'560039-OP'!E15+'560021-BABER'!E15+'560138-MSH4'!E15+OLDLITTLEMATHER!E15+'560047-Sewer Pump'!E15</f>
        <v>82204</v>
      </c>
      <c r="F18" s="30">
        <f>'560062-DININGHALL'!F15+'559809-REDHOUSE'!F15+'559841-MACARTHUR'!F15+'559940-HOWLAND'!F15+'559957-SCIENCE'!F15+'559965-HENDRICKS'!F15+'559973-DALRYMPLE'!F15+'559981-HALFWAY-ALLTHEWAY'!F15+LIBRARY!F15+'559999-RANDOMNORTH-RANDOMSOUTH'!F15+'560088-HAPPYVALLEY-SCHRADER'!F15+'560096-AUDITORIUM'!F15+'560104-MSH1'!F15+'560112-MSH2'!F15+'560120-MSH3'!F15+'560146-CAMPUSCENTER'!F15+'560153-COT5'!F15+'560161-COT6'!F15+'560179-THEATER'!F15+'560211-PERRINE'!F15+'560252-MUMFORD'!F15+'560260-CAB1'!F15+'560278-CAB2'!F15+'560286-COT1'!F15+'560294-COT2'!F15+'560302-COT3'!F15+'560310-COT4'!F15+MARLNORTH!F15+'560005-PRESSER'!F15+'560013-WOODARD'!F15+OLDMAINT!F15+'560187-PARKING'!F15+'560039-OP'!F15+'560021-BABER'!F15+'560138-MSH4'!F15+OLDLITTLEMATHER!F15+'560047-Sewer Pump'!F15+'560054-MAINT'!F15+'559882-WHITTEMORE'!F15</f>
        <v>7868.989999999998</v>
      </c>
      <c r="G18" s="105">
        <f>'560062-DININGHALL'!G15+'559809-REDHOUSE'!G15+'559841-MACARTHUR'!G15+'559940-HOWLAND'!G15+'559957-SCIENCE'!G15+'559965-HENDRICKS'!G15+'559973-DALRYMPLE'!G15+'559981-HALFWAY-ALLTHEWAY'!G15+LIBRARY!G15+'559999-RANDOMNORTH-RANDOMSOUTH'!G15+'560088-HAPPYVALLEY-SCHRADER'!G15+'560096-AUDITORIUM'!G15+'560104-MSH1'!G15+'560112-MSH2'!G15+'560120-MSH3'!G15+'560146-CAMPUSCENTER'!G15+'560153-COT5'!G15+'560161-COT6'!G15+'560179-THEATER'!G15+'560211-PERRINE'!G15+'560252-MUMFORD'!G15+'560260-CAB1'!G15+'560278-CAB2'!G15+'560286-COT1'!G15+'560294-COT2'!G15+'560302-COT3'!G15+'560310-COT4'!G15+MARLNORTH!G15+'560005-PRESSER'!G15+'560013-WOODARD'!G15+OLDMAINT!G15+'560187-PARKING'!G15+'560039-OP'!G15+'560021-BABER'!G15+'560138-MSH4'!G15+OLDLITTLEMATHER!G15+'560047-Sewer Pump'!G15+'560054-MAINT'!G15+'559882-WHITTEMORE'!G15</f>
        <v>72723</v>
      </c>
      <c r="H18" s="30">
        <f>'560062-DININGHALL'!H15+'559809-REDHOUSE'!H15+'559841-MACARTHUR'!H15+'559940-HOWLAND'!H15+'559957-SCIENCE'!H15+'559965-HENDRICKS'!H15+'559973-DALRYMPLE'!H15+'559981-HALFWAY-ALLTHEWAY'!H15+LIBRARY!H15+'559999-RANDOMNORTH-RANDOMSOUTH'!H15+'560088-HAPPYVALLEY-SCHRADER'!H15+'560096-AUDITORIUM'!H15+'560104-MSH1'!H15+'560112-MSH2'!H15+'560120-MSH3'!H15+'560146-CAMPUSCENTER'!H15+'560153-COT5'!H15+'560161-COT6'!H15+'560179-THEATER'!H15+'560211-PERRINE'!H15+'560252-MUMFORD'!H15+'560260-CAB1'!H15+'560278-CAB2'!H15+'560286-COT1'!H15+'560294-COT2'!H15+'560302-COT3'!H15+'560310-COT4'!H15+MARLNORTH!H15+'560005-PRESSER'!H15+'560013-WOODARD'!H15+OLDMAINT!H15+'560187-PARKING'!H15+'560039-OP'!H15+'560021-BABER'!H15+'560138-MSH4'!H15+OLDLITTLEMATHER!H15+'560047-Sewer Pump'!H15+'560054-MAINT'!H15+'559882-WHITTEMORE'!H15</f>
        <v>9937.73</v>
      </c>
      <c r="I18" s="131">
        <f>'560062-DININGHALL'!I15+'559809-REDHOUSE'!I15+'559841-MACARTHUR'!I15+'559940-HOWLAND'!I15+'559957-SCIENCE'!I15+'559965-HENDRICKS'!I15+'559973-DALRYMPLE'!I15+'559981-HALFWAY-ALLTHEWAY'!I15+LIBRARY!I15+'559999-RANDOMNORTH-RANDOMSOUTH'!I15+'560088-HAPPYVALLEY-SCHRADER'!I15+'560096-AUDITORIUM'!I15+'560104-MSH1'!I15+'560112-MSH2'!I15+'560120-MSH3'!I15+'560146-CAMPUSCENTER'!I15+'560153-COT5'!I15+'560161-COT6'!I15+'560179-THEATER'!I15+'560211-PERRINE'!I15+'560252-MUMFORD'!I15+'560260-CAB1'!I15+'560278-CAB2'!I15+'560286-COT1'!I15+'560294-COT2'!I15+'560302-COT3'!I15+'560310-COT4'!I15+MARLNORTH!I15+'560005-PRESSER'!I15+'560013-WOODARD'!I15+OLDMAINT!I15+'560187-PARKING'!I15+'560039-OP'!I15+'560021-BABER'!I15+'560138-MSH4'!I15+OLDLITTLEMATHER!I15+'560047-Sewer Pump'!I15+'560054-MAINT'!I15+'559882-WHITTEMORE'!I15</f>
        <v>79633</v>
      </c>
      <c r="J18" s="28">
        <f>'560062-DININGHALL'!J15+'559809-REDHOUSE'!J15+'559841-MACARTHUR'!J15+'559940-HOWLAND'!J15+'559957-SCIENCE'!J15+'559965-HENDRICKS'!J15+'559973-DALRYMPLE'!J15+'559981-HALFWAY-ALLTHEWAY'!J15+LIBRARY!J15+'559999-RANDOMNORTH-RANDOMSOUTH'!J15+'560088-HAPPYVALLEY-SCHRADER'!J15+'560096-AUDITORIUM'!J15+'560104-MSH1'!J15+'560112-MSH2'!J15+'560120-MSH3'!J15+'560146-CAMPUSCENTER'!J15+'560153-COT5'!J15+'560161-COT6'!J15+'560179-THEATER'!J15+'560211-PERRINE'!J15+'560252-MUMFORD'!J15+'560260-CAB1'!J15+'560278-CAB2'!J15+'560286-COT1'!J15+'560294-COT2'!J15+'560302-COT3'!J15+'560310-COT4'!J15+MARLNORTH!J15+'560005-PRESSER'!J15+'560013-WOODARD'!J15+OLDMAINT!J15+'560187-PARKING'!J15+'560039-OP'!J15+'560021-BABER'!J15+'560138-MSH4'!J15+OLDLITTLEMATHER!J15+'560047-Sewer Pump'!J15+'560054-MAINT'!J15+'559882-WHITTEMORE'!J15+'561128-OUTOFWAY'!J15</f>
        <v>10638.819999999998</v>
      </c>
      <c r="K18" s="130">
        <f>'560062-DININGHALL'!K15+'559809-REDHOUSE'!K15+'559841-MACARTHUR'!K15+'559940-HOWLAND'!K15+'559957-SCIENCE'!K15+'559965-HENDRICKS'!K15+'559973-DALRYMPLE'!K15+'559981-HALFWAY-ALLTHEWAY'!K15+LIBRARY!K15+'559999-RANDOMNORTH-RANDOMSOUTH'!K15+'560088-HAPPYVALLEY-SCHRADER'!K15+'560096-AUDITORIUM'!K15+'560104-MSH1'!K15+'560112-MSH2'!K15+'560120-MSH3'!K15+'560146-CAMPUSCENTER'!K15+'560153-COT5'!K15+'560161-COT6'!K15+'560179-THEATER'!K15+'560211-PERRINE'!K15+'560252-MUMFORD'!K15+'560260-CAB1'!K15+'560278-CAB2'!K15+'560286-COT1'!K15+'560294-COT2'!K15+'560302-COT3'!K15+'560310-COT4'!K15+MARLNORTH!K15+'560005-PRESSER'!K15+'560013-WOODARD'!K15+OLDMAINT!K15+'560187-PARKING'!K15+'560039-OP'!K15+'560021-BABER'!K15+'560138-MSH4'!K15+OLDLITTLEMATHER!K15+'560047-Sewer Pump'!K15+'560054-MAINT'!K15+'559882-WHITTEMORE'!K15</f>
        <v>83884</v>
      </c>
      <c r="L18" s="225">
        <f>'560062-DININGHALL'!L15+'559809-REDHOUSE'!L15+'559841-MACARTHUR'!L15+'559940-HOWLAND'!L15+'559957-SCIENCE'!L15+'559965-HENDRICKS'!L15+'559973-DALRYMPLE'!L15+'559981-HALFWAY-ALLTHEWAY'!L15+LIBRARY!L15+'559999-RANDOMNORTH-RANDOMSOUTH'!L15+'560088-HAPPYVALLEY-SCHRADER'!L15+'560096-AUDITORIUM'!L15+'560104-MSH1'!L15+'560112-MSH2'!L15+'560120-MSH3'!L15+'560146-CAMPUSCENTER'!L15+'560153-COT5'!L15+'560161-COT6'!L15+'560179-THEATER'!L15+'560211-PERRINE'!L15+'560252-MUMFORD'!L15+'560260-CAB1'!L15+'560278-CAB2'!L15+'560286-COT1'!L15+'560294-COT2'!L15+'560302-COT3'!L15+'560310-COT4'!L15+MARLNORTH!L15+'560005-PRESSER'!L15+'560013-WOODARD'!L15+OLDMAINT!J15+'560187-PARKING'!L15+'560039-OP'!L15+'560021-BABER'!L15+'560138-MSH4'!L15+OLDLITTLEMATHER!L15+'560047-Sewer Pump'!L15+'560054-MAINT'!L15+'559882-WHITTEMORE'!L15+'561128-OUTOFWAY'!L15+'577413-GARDENS'!L15+'561151-MATHER ADD'!L15+'561177-WATER Tank Storage'!L15</f>
        <v>8511.03</v>
      </c>
      <c r="M18" s="226">
        <f>'560062-DININGHALL'!M15+'559809-REDHOUSE'!M15+'559841-MACARTHUR'!M15+'559940-HOWLAND'!M15+'559957-SCIENCE'!M15+'559965-HENDRICKS'!M15+'559973-DALRYMPLE'!M15+'559981-HALFWAY-ALLTHEWAY'!M15+LIBRARY!M15+'559999-RANDOMNORTH-RANDOMSOUTH'!M15+'560088-HAPPYVALLEY-SCHRADER'!M15+'560096-AUDITORIUM'!M15+'560104-MSH1'!M15+'560112-MSH2'!M15+'560120-MSH3'!M15+'560146-CAMPUSCENTER'!M15+'560153-COT5'!M15+'560161-COT6'!M15+'560179-THEATER'!M15+'560211-PERRINE'!M15+'560252-MUMFORD'!M15+'560260-CAB1'!M15+'560278-CAB2'!M15+'560286-COT1'!M15+'560294-COT2'!M15+'560302-COT3'!M15+'560310-COT4'!M15+MARLNORTH!M15+'560005-PRESSER'!M15+'560013-WOODARD'!M15+OLDMAINT!K15+'560187-PARKING'!M15+'560039-OP'!M15+'560021-BABER'!M15+'560138-MSH4'!M15+OLDLITTLEMATHER!M15+'560047-Sewer Pump'!M15+'560054-MAINT'!M15+'559882-WHITTEMORE'!M15+'561128-OUTOFWAY'!M15+'577413-GARDENS'!M15+'561151-MATHER ADD'!M15+'561177-WATER Tank Storage'!M15</f>
        <v>63963</v>
      </c>
      <c r="N18" s="225">
        <f>'560062-DININGHALL'!N15+'559809-REDHOUSE'!N15+'559841-MACARTHUR'!N15+'559940-HOWLAND'!N15+'559957-SCIENCE'!N15+'559965-HENDRICKS'!N15+'559973-DALRYMPLE'!N15+'559981-HALFWAY-ALLTHEWAY'!N15+LIBRARY!N15+'559999-RANDOMNORTH-RANDOMSOUTH'!N15+'560088-HAPPYVALLEY-SCHRADER'!N15+'560096-AUDITORIUM'!N15+'560104-MSH1'!N15+'560112-MSH2'!N15+'560120-MSH3'!N15+'560146-CAMPUSCENTER'!N15+'560153-COT5'!N15+'560161-COT6'!N15+'560179-THEATER'!N15+'560211-PERRINE'!N15+'560252-MUMFORD'!N15+'560260-CAB1'!N15+'560278-CAB2'!N15+'560286-COT1'!N15+'560294-COT2'!N15+'560302-COT3'!N15+'560310-COT4'!N15+MARLNORTH!N15+'560005-PRESSER'!N15+'560013-WOODARD'!N15+OLDMAINT!L15+'560187-PARKING'!N15+'560039-OP'!N15+'560021-BABER'!N15+'560138-MSH4'!N15+OLDLITTLEMATHER!N15+'560047-Sewer Pump'!N15+'560054-MAINT'!N15+'559882-WHITTEMORE'!N15+'561128-OUTOFWAY'!N15+'577413-GARDENS'!N15+'561151-MATHER ADD'!N15+'561177-WATER Tank Storage'!N15</f>
        <v>10003.05</v>
      </c>
      <c r="O18" s="226">
        <f>'560062-DININGHALL'!O15+'559809-REDHOUSE'!O15+'559841-MACARTHUR'!O15+'559940-HOWLAND'!O15+'559957-SCIENCE'!O15+'559965-HENDRICKS'!O15+'559973-DALRYMPLE'!O15+'559981-HALFWAY-ALLTHEWAY'!O15+LIBRARY!O15+'559999-RANDOMNORTH-RANDOMSOUTH'!O15+'560088-HAPPYVALLEY-SCHRADER'!O15+'560096-AUDITORIUM'!O15+'560104-MSH1'!O15+'560112-MSH2'!O15+'560120-MSH3'!O15+'560146-CAMPUSCENTER'!O15+'560153-COT5'!O15+'560161-COT6'!O15+'560179-THEATER'!O15+'560211-PERRINE'!O15+'560252-MUMFORD'!O15+'560260-CAB1'!O15+'560278-CAB2'!O15+'560286-COT1'!O15+'560294-COT2'!O15+'560302-COT3'!O15+'560310-COT4'!O15+MARLNORTH!O15+'560005-PRESSER'!O15+'560013-WOODARD'!O15+OLDMAINT!M15+'560187-PARKING'!O15+'560039-OP'!O15+'560021-BABER'!O15+'560138-MSH4'!O15+OLDLITTLEMATHER!O15+'560047-Sewer Pump'!O15+'560054-MAINT'!O15+'559882-WHITTEMORE'!O15+'561128-OUTOFWAY'!O15+'577413-GARDENS'!O15+'561151-MATHER ADD'!O15+'561177-WATER Tank Storage'!O15</f>
        <v>79471</v>
      </c>
      <c r="P18" s="225">
        <f>'560062-DININGHALL'!P15+'559809-REDHOUSE'!P15+'559841-MACARTHUR'!P15+'559940-HOWLAND'!P15+'559957-SCIENCE'!P15+'559965-HENDRICKS'!P15+'559973-DALRYMPLE'!P15+'559981-HALFWAY-ALLTHEWAY'!P15+LIBRARY!P15+'559999-RANDOMNORTH-RANDOMSOUTH'!P15+'560088-HAPPYVALLEY-SCHRADER'!P15+'560096-AUDITORIUM'!P15+'560104-MSH1'!P15+'560112-MSH2'!P15+'560120-MSH3'!P15+'560146-CAMPUSCENTER'!P15+'560153-COT5'!P15+'560161-COT6'!P15+'560179-THEATER'!P15+'560211-PERRINE'!P15+'560252-MUMFORD'!P15+'560260-CAB1'!P15+'560278-CAB2'!P15+'560286-COT1'!P15+'560294-COT2'!P15+'560302-COT3'!P15+'560310-COT4'!P15+MARLNORTH!P15+'560005-PRESSER'!P15+'560013-WOODARD'!P15+OLDMAINT!N15+'560187-PARKING'!P15+'560039-OP'!P15+'560021-BABER'!P15+'560138-MSH4'!P15+OLDLITTLEMATHER!P15+'560047-Sewer Pump'!P15+'560054-MAINT'!P15+'559882-WHITTEMORE'!P15+'561128-OUTOFWAY'!P15+'577413-GARDENS'!P15+'561151-MATHER ADD'!P15+'561177-WATER Tank Storage'!P15</f>
        <v>10131.9</v>
      </c>
      <c r="Q18" s="226">
        <f>'560062-DININGHALL'!Q15+'559809-REDHOUSE'!Q15+'559841-MACARTHUR'!Q15+'559940-HOWLAND'!Q15+'559957-SCIENCE'!Q15+'559965-HENDRICKS'!Q15+'559973-DALRYMPLE'!Q15+'559981-HALFWAY-ALLTHEWAY'!Q15+LIBRARY!Q15+'559999-RANDOMNORTH-RANDOMSOUTH'!Q15+'560088-HAPPYVALLEY-SCHRADER'!Q15+'560096-AUDITORIUM'!Q15+'560104-MSH1'!Q15+'560112-MSH2'!Q15+'560120-MSH3'!Q15+'560146-CAMPUSCENTER'!Q15+'560153-COT5'!Q15+'560161-COT6'!Q15+'560179-THEATER'!Q15+'560211-PERRINE'!Q15+'560252-MUMFORD'!Q15+'560260-CAB1'!Q15+'560278-CAB2'!Q15+'560286-COT1'!Q15+'560294-COT2'!Q15+'560302-COT3'!Q15+'560310-COT4'!Q15+MARLNORTH!Q15+'560005-PRESSER'!Q15+'560013-WOODARD'!Q15+OLDMAINT!O15+'560187-PARKING'!Q15+'560039-OP'!Q15+'560021-BABER'!Q15+'560138-MSH4'!Q15+OLDLITTLEMATHER!Q15+'560047-Sewer Pump'!Q15+'560054-MAINT'!Q15+'559882-WHITTEMORE'!Q15+'561128-OUTOFWAY'!Q15+'577413-GARDENS'!Q15+'561151-MATHER ADD'!Q15+'561177-WATER Tank Storage'!Q15</f>
        <v>79699.04000000001</v>
      </c>
      <c r="R18" s="225">
        <f>'560062-DININGHALL'!R15+'559809-REDHOUSE'!R15+'559841-MACARTHUR'!R15+'559940-HOWLAND'!R15+'559957-SCIENCE'!R15+'559965-HENDRICKS'!R15+'559973-DALRYMPLE'!R15+'559981-HALFWAY-ALLTHEWAY'!R15+LIBRARY!R15+'559999-RANDOMNORTH-RANDOMSOUTH'!R15+'560088-HAPPYVALLEY-SCHRADER'!R15+'560096-AUDITORIUM'!R15+'560104-MSH1'!R15+'560112-MSH2'!R15+'560120-MSH3'!R15+'560146-CAMPUSCENTER'!R15+'560153-COT5'!R15+'560161-COT6'!R15+'560179-THEATER'!R15+'560211-PERRINE'!R15+'560252-MUMFORD'!R15+'560260-CAB1'!R15+'560278-CAB2'!R15+'560286-COT1'!R15+'560294-COT2'!R15+'560302-COT3'!R15+'560310-COT4'!R15+MARLNORTH!R15+'560005-PRESSER'!R15+'560013-WOODARD'!R15+OLDMAINT!P15+'560187-PARKING'!R15+'560039-OP'!R15+'560021-BABER'!R15+'560138-MSH4'!R15+OLDLITTLEMATHER!R15+'560047-Sewer Pump'!R15+'560054-MAINT'!R15+'559882-WHITTEMORE'!R15+'561128-OUTOFWAY'!R15+'577413-GARDENS'!R15+'561151-MATHER ADD'!R15+'561177-WATER Tank Storage'!R15</f>
        <v>11225.080000000004</v>
      </c>
      <c r="S18" s="226">
        <f>'560062-DININGHALL'!S15+'559809-REDHOUSE'!S15+'559841-MACARTHUR'!S15+'559940-HOWLAND'!S15+'559957-SCIENCE'!S15+'559965-HENDRICKS'!S15+'559973-DALRYMPLE'!S15+'559981-HALFWAY-ALLTHEWAY'!S15+LIBRARY!S15+'559999-RANDOMNORTH-RANDOMSOUTH'!S15+'560088-HAPPYVALLEY-SCHRADER'!S15+'560096-AUDITORIUM'!S15+'560104-MSH1'!S15+'560112-MSH2'!S15+'560120-MSH3'!S15+'560146-CAMPUSCENTER'!S15+'560153-COT5'!S15+'560161-COT6'!S15+'560179-THEATER'!S15+'560211-PERRINE'!S15+'560252-MUMFORD'!S15+'560260-CAB1'!S15+'560278-CAB2'!S15+'560286-COT1'!S15+'560294-COT2'!S15+'560302-COT3'!S15+'560310-COT4'!S15+MARLNORTH!S15+'560005-PRESSER'!S15+'560013-WOODARD'!S15+OLDMAINT!Q15+'560187-PARKING'!S15+'560039-OP'!S15+'560021-BABER'!S15+'560138-MSH4'!S15+OLDLITTLEMATHER!S15+'560047-Sewer Pump'!S15+'560054-MAINT'!S15+'559882-WHITTEMORE'!S15+'561128-OUTOFWAY'!S15+'577413-GARDENS'!S15+'561151-MATHER ADD'!S15+'561177-WATER Tank Storage'!S15</f>
        <v>70904</v>
      </c>
      <c r="T18" s="225">
        <f>'560062-DININGHALL'!T15+'559809-REDHOUSE'!T15+'559841-MACARTHUR'!T15+'559940-HOWLAND'!T15+'559957-SCIENCE'!T15+'559965-HENDRICKS'!T15+'559973-DALRYMPLE'!T15+'559981-HALFWAY-ALLTHEWAY'!T15+LIBRARY!T15+'559999-RANDOMNORTH-RANDOMSOUTH'!T15+'560088-HAPPYVALLEY-SCHRADER'!T15+'560096-AUDITORIUM'!T15+'560104-MSH1'!T15+'560112-MSH2'!T15+'560120-MSH3'!T15+'560146-CAMPUSCENTER'!T15+'560153-COT5'!T15+'560161-COT6'!T15+'560179-THEATER'!T15+'560211-PERRINE'!T15+'560252-MUMFORD'!T15+'560260-CAB1'!T15+'560278-CAB2'!T15+'560286-COT1'!T15+'560294-COT2'!T15+'560302-COT3'!T15+'560310-COT4'!T15+MARLNORTH!T15+'560005-PRESSER'!T15+'560013-WOODARD'!T15+OLDMAINT!R15+'560187-PARKING'!T15+'560039-OP'!T15+'560021-BABER'!T15+'560138-MSH4'!T15+OLDLITTLEMATHER!T15+'560047-Sewer Pump'!T15+'560054-MAINT'!T15+'559882-WHITTEMORE'!T15+'561128-OUTOFWAY'!T15+'577413-GARDENS'!T15+'561151-MATHER ADD'!T15+'561177-WATER Tank Storage'!T15</f>
        <v>0</v>
      </c>
      <c r="U18" s="226">
        <f>'560062-DININGHALL'!U15+'559809-REDHOUSE'!U15+'559841-MACARTHUR'!U15+'559940-HOWLAND'!U15+'559957-SCIENCE'!U15+'559965-HENDRICKS'!U15+'559973-DALRYMPLE'!U15+'559981-HALFWAY-ALLTHEWAY'!U15+LIBRARY!U15+'559999-RANDOMNORTH-RANDOMSOUTH'!U15+'560088-HAPPYVALLEY-SCHRADER'!U15+'560096-AUDITORIUM'!U15+'560104-MSH1'!U15+'560112-MSH2'!U15+'560120-MSH3'!U15+'560146-CAMPUSCENTER'!U15+'560153-COT5'!U15+'560161-COT6'!U15+'560179-THEATER'!U15+'560211-PERRINE'!U15+'560252-MUMFORD'!U15+'560260-CAB1'!U15+'560278-CAB2'!U15+'560286-COT1'!U15+'560294-COT2'!U15+'560302-COT3'!U15+'560310-COT4'!U15+MARLNORTH!U15+'560005-PRESSER'!U15+'560013-WOODARD'!U15+OLDMAINT!S15+'560187-PARKING'!U15+'560039-OP'!U15+'560021-BABER'!U15+'560138-MSH4'!U15+OLDLITTLEMATHER!U15+'560047-Sewer Pump'!U15+'560054-MAINT'!U15+'559882-WHITTEMORE'!U15+'561128-OUTOFWAY'!U15+'577413-GARDENS'!U15+'561151-MATHER ADD'!U15+'561177-WATER Tank Storage'!U15</f>
        <v>0</v>
      </c>
    </row>
    <row r="19" spans="1:21" ht="15.75" thickBot="1">
      <c r="A19" s="2" t="s">
        <v>53</v>
      </c>
      <c r="B19" s="30">
        <f>'560062-DININGHALL'!B16+'559809-REDHOUSE'!B16+'559841-MACARTHUR'!B16+'559940-HOWLAND'!B16+'559957-SCIENCE'!B16+'559965-HENDRICKS'!B16+'559973-DALRYMPLE'!B16+'559981-HALFWAY-ALLTHEWAY'!B16+LIBRARY!B16+'559999-RANDOMNORTH-RANDOMSOUTH'!B16+'560088-HAPPYVALLEY-SCHRADER'!B16+'560096-AUDITORIUM'!B16+'560104-MSH1'!B16+'560112-MSH2'!B16+'560120-MSH3'!B16+'560146-CAMPUSCENTER'!B16+'560153-COT5'!B16+'560161-COT6'!B16+'560179-THEATER'!B16+'560211-PERRINE'!B16+'560252-MUMFORD'!B16+'560260-CAB1'!B16+'560278-CAB2'!B16+'560286-COT1'!B16+'560294-COT2'!B16+'560302-COT3'!B16+'560310-COT4'!B16+MARLNORTH!B16+'560005-PRESSER'!B16+'560013-WOODARD'!B15+OLDMAINT!B16+'560187-PARKING'!B16+'560039-OP'!B16+'560021-BABER'!B16+'560138-MSH4'!B16+OLDLITTLEMATHER!B16</f>
        <v>11885.200000000003</v>
      </c>
      <c r="C19" s="65">
        <f>'560062-DININGHALL'!C16+'559809-REDHOUSE'!C16+'559841-MACARTHUR'!C16+'559940-HOWLAND'!C16+'559957-SCIENCE'!C16+'559965-HENDRICKS'!C16+'559973-DALRYMPLE'!C16+'559981-HALFWAY-ALLTHEWAY'!C16+LIBRARY!C16+'559999-RANDOMNORTH-RANDOMSOUTH'!C16+'560088-HAPPYVALLEY-SCHRADER'!C16+'560096-AUDITORIUM'!C16+'560104-MSH1'!C16+'560112-MSH2'!C16+'560120-MSH3'!C16+'560146-CAMPUSCENTER'!C16+'560153-COT5'!C16+'560161-COT6'!C16+'560179-THEATER'!C16+'560211-PERRINE'!C16+'560252-MUMFORD'!C16+'560260-CAB1'!C16+'560278-CAB2'!C16+'560286-COT1'!C16+'560294-COT2'!C16+'560302-COT3'!C16+'560310-COT4'!C16+MARLNORTH!C16+'560005-PRESSER'!C16+'560013-WOODARD'!C15+OLDMAINT!C16+'560187-PARKING'!C16+'560039-OP'!C16+'560021-BABER'!C16+'560138-MSH4'!C16+OLDLITTLEMATHER!C16</f>
        <v>76854</v>
      </c>
      <c r="D19" s="30">
        <f>'560062-DININGHALL'!D16+'559809-REDHOUSE'!D16+'559841-MACARTHUR'!D16+'559940-HOWLAND'!D16+'559957-SCIENCE'!D16+'559965-HENDRICKS'!D16+'559973-DALRYMPLE'!D16+'559981-HALFWAY-ALLTHEWAY'!D16+LIBRARY!D16+'559999-RANDOMNORTH-RANDOMSOUTH'!D16+'560088-HAPPYVALLEY-SCHRADER'!D16+'560096-AUDITORIUM'!D16+'560104-MSH1'!D16+'560112-MSH2'!D16+'560120-MSH3'!D16+'560146-CAMPUSCENTER'!D16+'560153-COT5'!D16+'560161-COT6'!D16+'560179-THEATER'!D16+'560211-PERRINE'!D16+'560252-MUMFORD'!D16+'560260-CAB1'!D16+'560278-CAB2'!D16+'560286-COT1'!D16+'560294-COT2'!D16+'560302-COT3'!D16+'560310-COT4'!D16+MARLNORTH!D16+'560005-PRESSER'!D16+'560013-WOODARD'!D16+OLDMAINT!D16+'560187-PARKING'!D16+'560039-OP'!D16+'560021-BABER'!D16+'560138-MSH4'!D16+OLDLITTLEMATHER!D16+'560047-Sewer Pump'!D16</f>
        <v>11937.74</v>
      </c>
      <c r="E19" s="65">
        <f>'560062-DININGHALL'!E16+'559809-REDHOUSE'!E16+'559841-MACARTHUR'!E16+'559940-HOWLAND'!E16+'559957-SCIENCE'!E16+'559965-HENDRICKS'!E16+'559973-DALRYMPLE'!E16+'559981-HALFWAY-ALLTHEWAY'!E16+LIBRARY!E16+'559999-RANDOMNORTH-RANDOMSOUTH'!E16+'560088-HAPPYVALLEY-SCHRADER'!E16+'560096-AUDITORIUM'!E16+'560104-MSH1'!E16+'560112-MSH2'!E16+'560120-MSH3'!E16+'560146-CAMPUSCENTER'!E16+'560153-COT5'!E16+'560161-COT6'!E16+'560179-THEATER'!E16+'560211-PERRINE'!E16+'560252-MUMFORD'!E16+'560260-CAB1'!E16+'560278-CAB2'!E16+'560286-COT1'!E16+'560294-COT2'!E16+'560302-COT3'!E16+'560310-COT4'!E16+MARLNORTH!E16+'560005-PRESSER'!E16+'560013-WOODARD'!E16+OLDMAINT!E16+'560187-PARKING'!E16+'560039-OP'!E16+'560021-BABER'!E16+'560138-MSH4'!E16+OLDLITTLEMATHER!E16+'560047-Sewer Pump'!E16</f>
        <v>85537</v>
      </c>
      <c r="F19" s="53">
        <f>'560062-DININGHALL'!F16+'559809-REDHOUSE'!F16+'559841-MACARTHUR'!F16+'559940-HOWLAND'!F16+'559957-SCIENCE'!F16+'559965-HENDRICKS'!F16+'559973-DALRYMPLE'!F16+'559981-HALFWAY-ALLTHEWAY'!F16+LIBRARY!F16+'559999-RANDOMNORTH-RANDOMSOUTH'!F16+'560088-HAPPYVALLEY-SCHRADER'!F16+'560096-AUDITORIUM'!F16+'560104-MSH1'!F16+'560112-MSH2'!F16+'560120-MSH3'!F16+'560146-CAMPUSCENTER'!F16+'560153-COT5'!F16+'560161-COT6'!F16+'560179-THEATER'!F16+'560211-PERRINE'!F16+'560252-MUMFORD'!F16+'560260-CAB1'!F16+'560278-CAB2'!F16+'560286-COT1'!F16+'560294-COT2'!F16+'560302-COT3'!F16+'560310-COT4'!F16+MARLNORTH!F16+'560005-PRESSER'!F16+'560013-WOODARD'!F16+OLDMAINT!F16+'560187-PARKING'!F16+'560039-OP'!F16+'560021-BABER'!F16+'560138-MSH4'!F16+OLDLITTLEMATHER!F16+'560047-Sewer Pump'!F16+'560054-MAINT'!F16+'559882-WHITTEMORE'!F16</f>
        <v>8738.052999999998</v>
      </c>
      <c r="G19" s="106">
        <f>'560062-DININGHALL'!G16+'559809-REDHOUSE'!G16+'559841-MACARTHUR'!G16+'559940-HOWLAND'!G16+'559957-SCIENCE'!G16+'559965-HENDRICKS'!G16+'559973-DALRYMPLE'!G16+'559981-HALFWAY-ALLTHEWAY'!G16+LIBRARY!G16+'559999-RANDOMNORTH-RANDOMSOUTH'!G16+'560088-HAPPYVALLEY-SCHRADER'!G16+'560096-AUDITORIUM'!G16+'560104-MSH1'!G16+'560112-MSH2'!G16+'560120-MSH3'!G16+'560146-CAMPUSCENTER'!G16+'560153-COT5'!G16+'560161-COT6'!G16+'560179-THEATER'!G16+'560211-PERRINE'!G16+'560252-MUMFORD'!G16+'560260-CAB1'!G16+'560278-CAB2'!G16+'560286-COT1'!G16+'560294-COT2'!G16+'560302-COT3'!G16+'560310-COT4'!G16+MARLNORTH!G16+'560005-PRESSER'!G16+'560013-WOODARD'!G16+OLDMAINT!G16+'560187-PARKING'!G16+'560039-OP'!G16+'560021-BABER'!G16+'560138-MSH4'!G16+OLDLITTLEMATHER!G16+'560047-Sewer Pump'!G16+'560054-MAINT'!G16+'559882-WHITTEMORE'!G16</f>
        <v>68416</v>
      </c>
      <c r="H19" s="53">
        <f>'560062-DININGHALL'!H16+'559809-REDHOUSE'!H16+'559841-MACARTHUR'!H16+'559940-HOWLAND'!H16+'559957-SCIENCE'!H16+'559965-HENDRICKS'!H16+'559973-DALRYMPLE'!H16+'559981-HALFWAY-ALLTHEWAY'!H16+LIBRARY!H16+'559999-RANDOMNORTH-RANDOMSOUTH'!H16+'560088-HAPPYVALLEY-SCHRADER'!H16+'560096-AUDITORIUM'!H16+'560104-MSH1'!H16+'560112-MSH2'!H16+'560120-MSH3'!H16+'560146-CAMPUSCENTER'!H16+'560153-COT5'!H16+'560161-COT6'!H16+'560179-THEATER'!H16+'560211-PERRINE'!H16+'560252-MUMFORD'!H16+'560260-CAB1'!H16+'560278-CAB2'!H16+'560286-COT1'!H16+'560294-COT2'!H16+'560302-COT3'!H16+'560310-COT4'!H16+MARLNORTH!H16+'560005-PRESSER'!H16+'560013-WOODARD'!H16+OLDMAINT!H16+'560187-PARKING'!H16+'560039-OP'!H16+'560021-BABER'!H16+'560138-MSH4'!H16+OLDLITTLEMATHER!H16+'560047-Sewer Pump'!H16+'560054-MAINT'!H16+'559882-WHITTEMORE'!H16</f>
        <v>10659.87</v>
      </c>
      <c r="I19" s="132">
        <f>'560062-DININGHALL'!I16+'559809-REDHOUSE'!I16+'559841-MACARTHUR'!I16+'559940-HOWLAND'!I16+'559957-SCIENCE'!I16+'559965-HENDRICKS'!I16+'559973-DALRYMPLE'!I16+'559981-HALFWAY-ALLTHEWAY'!I16+LIBRARY!I16+'559999-RANDOMNORTH-RANDOMSOUTH'!I16+'560088-HAPPYVALLEY-SCHRADER'!I16+'560096-AUDITORIUM'!I16+'560104-MSH1'!I16+'560112-MSH2'!I16+'560120-MSH3'!I16+'560146-CAMPUSCENTER'!I16+'560153-COT5'!I16+'560161-COT6'!I16+'560179-THEATER'!I16+'560211-PERRINE'!I16+'560252-MUMFORD'!I16+'560260-CAB1'!I16+'560278-CAB2'!I16+'560286-COT1'!I16+'560294-COT2'!I16+'560302-COT3'!I16+'560310-COT4'!I16+MARLNORTH!I16+'560005-PRESSER'!I16+'560013-WOODARD'!I16+OLDMAINT!I16+'560187-PARKING'!I16+'560039-OP'!I16+'560021-BABER'!I16+'560138-MSH4'!I16+OLDLITTLEMATHER!I16+'560047-Sewer Pump'!I16+'560054-MAINT'!I16+'559882-WHITTEMORE'!I16</f>
        <v>97269</v>
      </c>
      <c r="J19" s="28">
        <f>'560062-DININGHALL'!J16+'559809-REDHOUSE'!J16+'559841-MACARTHUR'!J16+'559940-HOWLAND'!J16+'559957-SCIENCE'!J16+'559965-HENDRICKS'!J16+'559973-DALRYMPLE'!J16+'559981-HALFWAY-ALLTHEWAY'!J16+LIBRARY!J16+'559999-RANDOMNORTH-RANDOMSOUTH'!J16+'560088-HAPPYVALLEY-SCHRADER'!J16+'560096-AUDITORIUM'!J16+'560104-MSH1'!J16+'560112-MSH2'!J16+'560120-MSH3'!J16+'560146-CAMPUSCENTER'!J16+'560153-COT5'!J16+'560161-COT6'!J16+'560179-THEATER'!J16+'560211-PERRINE'!J16+'560252-MUMFORD'!J16+'560260-CAB1'!J16+'560278-CAB2'!J16+'560286-COT1'!J16+'560294-COT2'!J16+'560302-COT3'!J16+'560310-COT4'!J16+MARLNORTH!J16+'560005-PRESSER'!J16+'560013-WOODARD'!J16+OLDMAINT!J16+'560187-PARKING'!J16+'560039-OP'!J16+'560021-BABER'!J16+'560138-MSH4'!J16+OLDLITTLEMATHER!J16+'560047-Sewer Pump'!J16+'560054-MAINT'!J16+'559882-WHITTEMORE'!J16+'561128-OUTOFWAY'!J16</f>
        <v>11607.519999999993</v>
      </c>
      <c r="K19" s="130">
        <f>'560062-DININGHALL'!K16+'559809-REDHOUSE'!K16+'559841-MACARTHUR'!K16+'559940-HOWLAND'!K16+'559957-SCIENCE'!K16+'559965-HENDRICKS'!K16+'559973-DALRYMPLE'!K16+'559981-HALFWAY-ALLTHEWAY'!K16+LIBRARY!K16+'559999-RANDOMNORTH-RANDOMSOUTH'!K16+'560088-HAPPYVALLEY-SCHRADER'!K16+'560096-AUDITORIUM'!K16+'560104-MSH1'!K16+'560112-MSH2'!K16+'560120-MSH3'!K16+'560146-CAMPUSCENTER'!K16+'560153-COT5'!K16+'560161-COT6'!K16+'560179-THEATER'!K16+'560211-PERRINE'!K16+'560252-MUMFORD'!K16+'560260-CAB1'!K16+'560278-CAB2'!K16+'560286-COT1'!K16+'560294-COT2'!K16+'560302-COT3'!K16+'560310-COT4'!K16+MARLNORTH!K16+'560005-PRESSER'!K16+'560013-WOODARD'!K16+OLDMAINT!K16+'560187-PARKING'!K16+'560039-OP'!K16+'560021-BABER'!K16+'560138-MSH4'!K16+OLDLITTLEMATHER!K16+'560047-Sewer Pump'!K16+'560054-MAINT'!K16+'559882-WHITTEMORE'!K16</f>
        <v>92711</v>
      </c>
      <c r="L19" s="227">
        <f>'560062-DININGHALL'!L16+'559809-REDHOUSE'!L16+'559841-MACARTHUR'!L16+'559940-HOWLAND'!L16+'559957-SCIENCE'!L16+'559965-HENDRICKS'!L16+'559973-DALRYMPLE'!L16+'559981-HALFWAY-ALLTHEWAY'!L16+LIBRARY!L16+'559999-RANDOMNORTH-RANDOMSOUTH'!L16+'560088-HAPPYVALLEY-SCHRADER'!L16+'560096-AUDITORIUM'!L16+'560104-MSH1'!L16+'560112-MSH2'!L16+'560120-MSH3'!L16+'560146-CAMPUSCENTER'!L16+'560153-COT5'!L16+'560161-COT6'!L16+'560179-THEATER'!L16+'560211-PERRINE'!L16+'560252-MUMFORD'!L16+'560260-CAB1'!L16+'560278-CAB2'!L16+'560286-COT1'!L16+'560294-COT2'!L16+'560302-COT3'!L16+'560310-COT4'!L16+MARLNORTH!L16+'560005-PRESSER'!L16+'560013-WOODARD'!L16+OLDMAINT!J16+'560187-PARKING'!L16+'560039-OP'!L16+'560021-BABER'!L16+'560138-MSH4'!L16+OLDLITTLEMATHER!L16+'560047-Sewer Pump'!L16+'560054-MAINT'!L16+'559882-WHITTEMORE'!L16+'561128-OUTOFWAY'!L16+'577413-GARDENS'!L16+'561151-MATHER ADD'!L16+'561177-WATER Tank Storage'!L16</f>
        <v>11998.130000000003</v>
      </c>
      <c r="M19" s="228">
        <f>'560062-DININGHALL'!M16+'559809-REDHOUSE'!M16+'559841-MACARTHUR'!M16+'559940-HOWLAND'!M16+'559957-SCIENCE'!M16+'559965-HENDRICKS'!M16+'559973-DALRYMPLE'!M16+'559981-HALFWAY-ALLTHEWAY'!M16+LIBRARY!M16+'559999-RANDOMNORTH-RANDOMSOUTH'!M16+'560088-HAPPYVALLEY-SCHRADER'!M16+'560096-AUDITORIUM'!M16+'560104-MSH1'!M16+'560112-MSH2'!M16+'560120-MSH3'!M16+'560146-CAMPUSCENTER'!M16+'560153-COT5'!M16+'560161-COT6'!M16+'560179-THEATER'!M16+'560211-PERRINE'!M16+'560252-MUMFORD'!M16+'560260-CAB1'!M16+'560278-CAB2'!M16+'560286-COT1'!M16+'560294-COT2'!M16+'560302-COT3'!M16+'560310-COT4'!M16+MARLNORTH!M16+'560005-PRESSER'!M16+'560013-WOODARD'!M16+OLDMAINT!K16+'560187-PARKING'!M16+'560039-OP'!M16+'560021-BABER'!M16+'560138-MSH4'!M16+OLDLITTLEMATHER!M16+'560047-Sewer Pump'!M16+'560054-MAINT'!M16+'559882-WHITTEMORE'!M16+'561128-OUTOFWAY'!M16+'577413-GARDENS'!M16+'561151-MATHER ADD'!M16+'561177-WATER Tank Storage'!M16</f>
        <v>96499</v>
      </c>
      <c r="N19" s="227">
        <f>'560062-DININGHALL'!N16+'559809-REDHOUSE'!N16+'559841-MACARTHUR'!N16+'559940-HOWLAND'!N16+'559957-SCIENCE'!N16+'559965-HENDRICKS'!N16+'559973-DALRYMPLE'!N16+'559981-HALFWAY-ALLTHEWAY'!N16+LIBRARY!N16+'559999-RANDOMNORTH-RANDOMSOUTH'!N16+'560088-HAPPYVALLEY-SCHRADER'!N16+'560096-AUDITORIUM'!N16+'560104-MSH1'!N16+'560112-MSH2'!N16+'560120-MSH3'!N16+'560146-CAMPUSCENTER'!N16+'560153-COT5'!N16+'560161-COT6'!N16+'560179-THEATER'!N16+'560211-PERRINE'!N16+'560252-MUMFORD'!N16+'560260-CAB1'!N16+'560278-CAB2'!N16+'560286-COT1'!N16+'560294-COT2'!N16+'560302-COT3'!N16+'560310-COT4'!N16+MARLNORTH!N16+'560005-PRESSER'!N16+'560013-WOODARD'!N16+OLDMAINT!L16+'560187-PARKING'!N16+'560039-OP'!N16+'560021-BABER'!N16+'560138-MSH4'!N16+OLDLITTLEMATHER!N16+'560047-Sewer Pump'!N16+'560054-MAINT'!N16+'559882-WHITTEMORE'!N16+'561128-OUTOFWAY'!N16+'577413-GARDENS'!N16+'561151-MATHER ADD'!N16+'561177-WATER Tank Storage'!N16</f>
        <v>10859.770000000004</v>
      </c>
      <c r="O19" s="228">
        <f>'560062-DININGHALL'!O16+'559809-REDHOUSE'!O16+'559841-MACARTHUR'!O16+'559940-HOWLAND'!O16+'559957-SCIENCE'!O16+'559965-HENDRICKS'!O16+'559973-DALRYMPLE'!O16+'559981-HALFWAY-ALLTHEWAY'!O16+LIBRARY!O16+'559999-RANDOMNORTH-RANDOMSOUTH'!O16+'560088-HAPPYVALLEY-SCHRADER'!O16+'560096-AUDITORIUM'!O16+'560104-MSH1'!O16+'560112-MSH2'!O16+'560120-MSH3'!O16+'560146-CAMPUSCENTER'!O16+'560153-COT5'!O16+'560161-COT6'!O16+'560179-THEATER'!O16+'560211-PERRINE'!O16+'560252-MUMFORD'!O16+'560260-CAB1'!O16+'560278-CAB2'!O16+'560286-COT1'!O16+'560294-COT2'!O16+'560302-COT3'!O16+'560310-COT4'!O16+MARLNORTH!O16+'560005-PRESSER'!O16+'560013-WOODARD'!O16+OLDMAINT!M16+'560187-PARKING'!O16+'560039-OP'!O16+'560021-BABER'!O16+'560138-MSH4'!O16+OLDLITTLEMATHER!O16+'560047-Sewer Pump'!O16+'560054-MAINT'!O16+'559882-WHITTEMORE'!O16+'561128-OUTOFWAY'!O16+'577413-GARDENS'!O16+'561151-MATHER ADD'!O16+'561177-WATER Tank Storage'!O16</f>
        <v>87684</v>
      </c>
      <c r="P19" s="227">
        <f>'560062-DININGHALL'!P16+'559809-REDHOUSE'!P16+'559841-MACARTHUR'!P16+'559940-HOWLAND'!P16+'559957-SCIENCE'!P16+'559965-HENDRICKS'!P16+'559973-DALRYMPLE'!P16+'559981-HALFWAY-ALLTHEWAY'!P16+LIBRARY!P16+'559999-RANDOMNORTH-RANDOMSOUTH'!P16+'560088-HAPPYVALLEY-SCHRADER'!P16+'560096-AUDITORIUM'!P16+'560104-MSH1'!P16+'560112-MSH2'!P16+'560120-MSH3'!P16+'560146-CAMPUSCENTER'!P16+'560153-COT5'!P16+'560161-COT6'!P16+'560179-THEATER'!P16+'560211-PERRINE'!P16+'560252-MUMFORD'!P16+'560260-CAB1'!P16+'560278-CAB2'!P16+'560286-COT1'!P16+'560294-COT2'!P16+'560302-COT3'!P16+'560310-COT4'!P16+MARLNORTH!P16+'560005-PRESSER'!P16+'560013-WOODARD'!P16+OLDMAINT!N16+'560187-PARKING'!P16+'560039-OP'!P16+'560021-BABER'!P16+'560138-MSH4'!P16+OLDLITTLEMATHER!P16+'560047-Sewer Pump'!P16+'560054-MAINT'!P16+'559882-WHITTEMORE'!P16+'561128-OUTOFWAY'!P16+'577413-GARDENS'!P16+'561151-MATHER ADD'!P16+'561177-WATER Tank Storage'!P16</f>
        <v>11169.02</v>
      </c>
      <c r="Q19" s="228">
        <f>'560062-DININGHALL'!Q16+'559809-REDHOUSE'!Q16+'559841-MACARTHUR'!Q16+'559940-HOWLAND'!Q16+'559957-SCIENCE'!Q16+'559965-HENDRICKS'!Q16+'559973-DALRYMPLE'!Q16+'559981-HALFWAY-ALLTHEWAY'!Q16+LIBRARY!Q16+'559999-RANDOMNORTH-RANDOMSOUTH'!Q16+'560088-HAPPYVALLEY-SCHRADER'!Q16+'560096-AUDITORIUM'!Q16+'560104-MSH1'!Q16+'560112-MSH2'!Q16+'560120-MSH3'!Q16+'560146-CAMPUSCENTER'!Q16+'560153-COT5'!Q16+'560161-COT6'!Q16+'560179-THEATER'!Q16+'560211-PERRINE'!Q16+'560252-MUMFORD'!Q16+'560260-CAB1'!Q16+'560278-CAB2'!Q16+'560286-COT1'!Q16+'560294-COT2'!Q16+'560302-COT3'!Q16+'560310-COT4'!Q16+MARLNORTH!Q16+'560005-PRESSER'!Q16+'560013-WOODARD'!Q16+OLDMAINT!O16+'560187-PARKING'!Q16+'560039-OP'!Q16+'560021-BABER'!Q16+'560138-MSH4'!Q16+OLDLITTLEMATHER!Q16+'560047-Sewer Pump'!Q16+'560054-MAINT'!Q16+'559882-WHITTEMORE'!Q16+'561128-OUTOFWAY'!Q16+'577413-GARDENS'!Q16+'561151-MATHER ADD'!Q16+'561177-WATER Tank Storage'!Q16</f>
        <v>78366.86</v>
      </c>
      <c r="R19" s="227">
        <f>'560062-DININGHALL'!R16+'559809-REDHOUSE'!R16+'559841-MACARTHUR'!R16+'559940-HOWLAND'!R16+'559957-SCIENCE'!R16+'559965-HENDRICKS'!R16+'559973-DALRYMPLE'!R16+'559981-HALFWAY-ALLTHEWAY'!R16+LIBRARY!R16+'559999-RANDOMNORTH-RANDOMSOUTH'!R16+'560088-HAPPYVALLEY-SCHRADER'!R16+'560096-AUDITORIUM'!R16+'560104-MSH1'!R16+'560112-MSH2'!R16+'560120-MSH3'!R16+'560146-CAMPUSCENTER'!R16+'560153-COT5'!R16+'560161-COT6'!R16+'560179-THEATER'!R16+'560211-PERRINE'!R16+'560252-MUMFORD'!R16+'560260-CAB1'!R16+'560278-CAB2'!R16+'560286-COT1'!R16+'560294-COT2'!R16+'560302-COT3'!R16+'560310-COT4'!R16+MARLNORTH!R16+'560005-PRESSER'!R16+'560013-WOODARD'!R16+OLDMAINT!P16+'560187-PARKING'!R16+'560039-OP'!R16+'560021-BABER'!R16+'560138-MSH4'!R16+OLDLITTLEMATHER!R16+'560047-Sewer Pump'!R16+'560054-MAINT'!R16+'559882-WHITTEMORE'!R16+'561128-OUTOFWAY'!R16+'577413-GARDENS'!R16+'561151-MATHER ADD'!R16+'561177-WATER Tank Storage'!R16</f>
        <v>8108.95</v>
      </c>
      <c r="S19" s="228">
        <f>'560062-DININGHALL'!S16+'559809-REDHOUSE'!S16+'559841-MACARTHUR'!S16+'559940-HOWLAND'!S16+'559957-SCIENCE'!S16+'559965-HENDRICKS'!S16+'559973-DALRYMPLE'!S16+'559981-HALFWAY-ALLTHEWAY'!S16+LIBRARY!S16+'559999-RANDOMNORTH-RANDOMSOUTH'!S16+'560088-HAPPYVALLEY-SCHRADER'!S16+'560096-AUDITORIUM'!S16+'560104-MSH1'!S16+'560112-MSH2'!S16+'560120-MSH3'!S16+'560146-CAMPUSCENTER'!S16+'560153-COT5'!S16+'560161-COT6'!S16+'560179-THEATER'!S16+'560211-PERRINE'!S16+'560252-MUMFORD'!S16+'560260-CAB1'!S16+'560278-CAB2'!S16+'560286-COT1'!S16+'560294-COT2'!S16+'560302-COT3'!S16+'560310-COT4'!S16+MARLNORTH!S16+'560005-PRESSER'!S16+'560013-WOODARD'!S16+OLDMAINT!Q16+'560187-PARKING'!S16+'560039-OP'!S16+'560021-BABER'!S16+'560138-MSH4'!S16+OLDLITTLEMATHER!S16+'560047-Sewer Pump'!S16+'560054-MAINT'!S16+'559882-WHITTEMORE'!S16+'561128-OUTOFWAY'!S16+'577413-GARDENS'!S16+'561151-MATHER ADD'!S16+'561177-WATER Tank Storage'!S16</f>
        <v>54352</v>
      </c>
      <c r="T19" s="227">
        <f>'560062-DININGHALL'!T16+'559809-REDHOUSE'!T16+'559841-MACARTHUR'!T16+'559940-HOWLAND'!T16+'559957-SCIENCE'!T16+'559965-HENDRICKS'!T16+'559973-DALRYMPLE'!T16+'559981-HALFWAY-ALLTHEWAY'!T16+LIBRARY!T16+'559999-RANDOMNORTH-RANDOMSOUTH'!T16+'560088-HAPPYVALLEY-SCHRADER'!T16+'560096-AUDITORIUM'!T16+'560104-MSH1'!T16+'560112-MSH2'!T16+'560120-MSH3'!T16+'560146-CAMPUSCENTER'!T16+'560153-COT5'!T16+'560161-COT6'!T16+'560179-THEATER'!T16+'560211-PERRINE'!T16+'560252-MUMFORD'!T16+'560260-CAB1'!T16+'560278-CAB2'!T16+'560286-COT1'!T16+'560294-COT2'!T16+'560302-COT3'!T16+'560310-COT4'!T16+MARLNORTH!T16+'560005-PRESSER'!T16+'560013-WOODARD'!T16+OLDMAINT!R16+'560187-PARKING'!T16+'560039-OP'!T16+'560021-BABER'!T16+'560138-MSH4'!T16+OLDLITTLEMATHER!T16+'560047-Sewer Pump'!T16+'560054-MAINT'!T16+'559882-WHITTEMORE'!T16+'561128-OUTOFWAY'!T16+'577413-GARDENS'!T16+'561151-MATHER ADD'!T16+'561177-WATER Tank Storage'!T16</f>
        <v>0</v>
      </c>
      <c r="U19" s="228">
        <f>'560062-DININGHALL'!U16+'559809-REDHOUSE'!U16+'559841-MACARTHUR'!U16+'559940-HOWLAND'!U16+'559957-SCIENCE'!U16+'559965-HENDRICKS'!U16+'559973-DALRYMPLE'!U16+'559981-HALFWAY-ALLTHEWAY'!U16+LIBRARY!U16+'559999-RANDOMNORTH-RANDOMSOUTH'!U16+'560088-HAPPYVALLEY-SCHRADER'!U16+'560096-AUDITORIUM'!U16+'560104-MSH1'!U16+'560112-MSH2'!U16+'560120-MSH3'!U16+'560146-CAMPUSCENTER'!U16+'560153-COT5'!U16+'560161-COT6'!U16+'560179-THEATER'!U16+'560211-PERRINE'!U16+'560252-MUMFORD'!U16+'560260-CAB1'!U16+'560278-CAB2'!U16+'560286-COT1'!U16+'560294-COT2'!U16+'560302-COT3'!U16+'560310-COT4'!U16+MARLNORTH!U16+'560005-PRESSER'!U16+'560013-WOODARD'!U16+OLDMAINT!S16+'560187-PARKING'!U16+'560039-OP'!U16+'560021-BABER'!U16+'560138-MSH4'!U16+OLDLITTLEMATHER!U16+'560047-Sewer Pump'!U16+'560054-MAINT'!U16+'559882-WHITTEMORE'!U16+'561128-OUTOFWAY'!U16+'577413-GARDENS'!U16+'561151-MATHER ADD'!U16+'561177-WATER Tank Storage'!U16</f>
        <v>0</v>
      </c>
    </row>
    <row r="20" spans="1:21" s="23" customFormat="1" ht="15.75" thickBot="1">
      <c r="A20" s="25" t="s">
        <v>54</v>
      </c>
      <c r="B20" s="77">
        <f aca="true" t="shared" si="0" ref="B20:G20">SUM(B8:B19)</f>
        <v>89320.48</v>
      </c>
      <c r="C20" s="90">
        <f t="shared" si="0"/>
        <v>630304</v>
      </c>
      <c r="D20" s="78">
        <f t="shared" si="0"/>
        <v>94073.67</v>
      </c>
      <c r="E20" s="82">
        <f t="shared" si="0"/>
        <v>803266</v>
      </c>
      <c r="F20" s="102">
        <f t="shared" si="0"/>
        <v>109908.72899999998</v>
      </c>
      <c r="G20" s="103">
        <f t="shared" si="0"/>
        <v>870836</v>
      </c>
      <c r="H20" s="102">
        <f aca="true" t="shared" si="1" ref="H20:M20">SUM(H8:H19)</f>
        <v>110693.90925</v>
      </c>
      <c r="I20" s="103">
        <f t="shared" si="1"/>
        <v>876365.37</v>
      </c>
      <c r="J20" s="102">
        <f t="shared" si="1"/>
        <v>105663.31908699998</v>
      </c>
      <c r="K20" s="143">
        <f t="shared" si="1"/>
        <v>880235</v>
      </c>
      <c r="L20" s="222">
        <f t="shared" si="1"/>
        <v>117676.46999999999</v>
      </c>
      <c r="M20" s="103">
        <f t="shared" si="1"/>
        <v>918440.05</v>
      </c>
      <c r="N20" s="222">
        <f aca="true" t="shared" si="2" ref="N20:S20">SUM(N8:N19)</f>
        <v>116918.34</v>
      </c>
      <c r="O20" s="103">
        <f t="shared" si="2"/>
        <v>903649</v>
      </c>
      <c r="P20" s="222">
        <f t="shared" si="2"/>
        <v>109605.55999999998</v>
      </c>
      <c r="Q20" s="103">
        <f t="shared" si="2"/>
        <v>831542.86</v>
      </c>
      <c r="R20" s="222">
        <f t="shared" si="2"/>
        <v>124231.07999999999</v>
      </c>
      <c r="S20" s="103">
        <f t="shared" si="2"/>
        <v>783571.46</v>
      </c>
      <c r="T20" s="222">
        <f>SUM(T8:T19)</f>
        <v>29864.409999999996</v>
      </c>
      <c r="U20" s="103">
        <f>SUM(U8:U19)</f>
        <v>198085</v>
      </c>
    </row>
    <row r="21" spans="6:11" ht="15">
      <c r="F21" s="92"/>
      <c r="G21" s="92"/>
      <c r="H21" s="92"/>
      <c r="I21" s="92"/>
      <c r="J21" s="92"/>
      <c r="K21" s="92"/>
    </row>
    <row r="22" ht="15">
      <c r="B22" s="27"/>
    </row>
    <row r="23" spans="1:7" ht="15">
      <c r="A23" s="4"/>
      <c r="B23" s="6"/>
      <c r="C23" s="12"/>
      <c r="D23" s="12"/>
      <c r="E23" s="12"/>
      <c r="F23" s="12"/>
      <c r="G23" s="12"/>
    </row>
    <row r="24" spans="1:7" ht="15">
      <c r="A24" s="4"/>
      <c r="B24" s="6"/>
      <c r="C24" s="12"/>
      <c r="D24" s="12"/>
      <c r="E24" s="12"/>
      <c r="F24" s="12"/>
      <c r="G24" s="12"/>
    </row>
    <row r="25" spans="1:7" ht="15">
      <c r="A25" s="4"/>
      <c r="B25" s="6"/>
      <c r="C25" s="12"/>
      <c r="D25" s="12"/>
      <c r="E25" s="12"/>
      <c r="F25" s="12"/>
      <c r="G25" s="12"/>
    </row>
    <row r="26" spans="3:7" ht="15">
      <c r="C26" s="26"/>
      <c r="D26" s="26"/>
      <c r="E26" s="26"/>
      <c r="F26" s="26"/>
      <c r="G26" s="26"/>
    </row>
    <row r="27" spans="3:7" ht="15">
      <c r="C27" s="26"/>
      <c r="D27" s="26"/>
      <c r="E27" s="26"/>
      <c r="F27" s="26"/>
      <c r="G27" s="26"/>
    </row>
    <row r="28" spans="3:7" ht="15">
      <c r="C28" s="26"/>
      <c r="D28" s="26"/>
      <c r="E28" s="26"/>
      <c r="F28" s="26"/>
      <c r="G28" s="26"/>
    </row>
    <row r="29" spans="3:7" ht="15">
      <c r="C29" s="26"/>
      <c r="D29" s="26"/>
      <c r="E29" s="26"/>
      <c r="F29" s="26"/>
      <c r="G29" s="26"/>
    </row>
    <row r="30" spans="3:7" ht="15">
      <c r="C30" s="26"/>
      <c r="D30" s="26"/>
      <c r="E30" s="26"/>
      <c r="F30" s="26"/>
      <c r="G30" s="26"/>
    </row>
    <row r="31" spans="3:7" ht="15">
      <c r="C31" s="26"/>
      <c r="D31" s="26"/>
      <c r="E31" s="26"/>
      <c r="F31" s="26"/>
      <c r="G31" s="26"/>
    </row>
    <row r="32" spans="3:7" ht="15">
      <c r="C32" s="26"/>
      <c r="D32" s="26"/>
      <c r="E32" s="26"/>
      <c r="F32" s="26"/>
      <c r="G32" s="26"/>
    </row>
    <row r="33" spans="3:7" ht="15">
      <c r="C33" s="26"/>
      <c r="D33" s="26"/>
      <c r="E33" s="26"/>
      <c r="F33" s="26"/>
      <c r="G33" s="26"/>
    </row>
    <row r="34" spans="3:7" ht="15">
      <c r="C34" s="26"/>
      <c r="D34" s="26"/>
      <c r="E34" s="26"/>
      <c r="F34" s="26"/>
      <c r="G34" s="26"/>
    </row>
    <row r="35" spans="3:7" ht="15">
      <c r="C35" s="26"/>
      <c r="D35" s="26"/>
      <c r="E35" s="26"/>
      <c r="F35" s="26"/>
      <c r="G35" s="26"/>
    </row>
    <row r="36" spans="3:7" ht="15">
      <c r="C36" s="26"/>
      <c r="D36" s="26"/>
      <c r="E36" s="26"/>
      <c r="F36" s="26"/>
      <c r="G36" s="26"/>
    </row>
    <row r="37" spans="3:7" ht="15">
      <c r="C37" s="26"/>
      <c r="D37" s="26"/>
      <c r="E37" s="26"/>
      <c r="F37" s="26"/>
      <c r="G37" s="26"/>
    </row>
    <row r="38" ht="15">
      <c r="B38" s="10"/>
    </row>
  </sheetData>
  <printOptions gridLines="1"/>
  <pageMargins left="0.75" right="0.75" top="1" bottom="1" header="0.5" footer="0.5"/>
  <pageSetup horizontalDpi="300" verticalDpi="300" orientation="landscape"/>
  <headerFooter alignWithMargins="0">
    <oddHeader>&amp;C&amp;A</oddHeader>
    <oddFooter>&amp;CPage &amp;P</oddFooter>
  </headerFooter>
  <rowBreaks count="1" manualBreakCount="1">
    <brk id="20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U56"/>
  <sheetViews>
    <sheetView zoomScale="75" zoomScaleNormal="75" workbookViewId="0" topLeftCell="A14">
      <pane xSplit="1" topLeftCell="B1" activePane="topRight" state="frozen"/>
      <selection pane="topLeft" activeCell="A1" sqref="A1"/>
      <selection pane="topRight" activeCell="B56" sqref="B56"/>
    </sheetView>
  </sheetViews>
  <sheetFormatPr defaultColWidth="11.5546875" defaultRowHeight="15"/>
  <cols>
    <col min="1" max="1" width="11.88671875" style="3" customWidth="1"/>
    <col min="2" max="2" width="8.6640625" style="7" bestFit="1" customWidth="1"/>
    <col min="3" max="3" width="8.6640625" style="0" customWidth="1"/>
    <col min="4" max="4" width="8.6640625" style="0" bestFit="1" customWidth="1"/>
    <col min="5" max="5" width="7.99609375" style="0" customWidth="1"/>
    <col min="6" max="6" width="8.6640625" style="0" bestFit="1" customWidth="1"/>
    <col min="7" max="7" width="7.6640625" style="0" bestFit="1" customWidth="1"/>
    <col min="8" max="8" width="10.3359375" style="0" bestFit="1" customWidth="1"/>
    <col min="9" max="9" width="7.6640625" style="0" bestFit="1" customWidth="1"/>
    <col min="10" max="10" width="10.3359375" style="0" bestFit="1" customWidth="1"/>
    <col min="11" max="11" width="7.6640625" style="0" bestFit="1" customWidth="1"/>
    <col min="12" max="12" width="9.3359375" style="0" bestFit="1" customWidth="1"/>
    <col min="13" max="13" width="7.3359375" style="0" bestFit="1" customWidth="1"/>
    <col min="14" max="14" width="10.3359375" style="0" bestFit="1" customWidth="1"/>
    <col min="15" max="15" width="7.6640625" style="0" bestFit="1" customWidth="1"/>
    <col min="16" max="16" width="10.3359375" style="0" bestFit="1" customWidth="1"/>
    <col min="17" max="17" width="8.99609375" style="0" bestFit="1" customWidth="1"/>
    <col min="18" max="18" width="10.3359375" style="0" bestFit="1" customWidth="1"/>
    <col min="19" max="19" width="8.99609375" style="0" bestFit="1" customWidth="1"/>
    <col min="20" max="20" width="9.10546875" style="0" bestFit="1" customWidth="1"/>
    <col min="21" max="16384" width="8.6640625" style="0" customWidth="1"/>
  </cols>
  <sheetData>
    <row r="1" spans="2:21" s="27" customFormat="1" ht="15">
      <c r="B1" s="27">
        <v>1998</v>
      </c>
      <c r="D1" s="27">
        <v>1999</v>
      </c>
      <c r="F1" s="27">
        <v>2000</v>
      </c>
      <c r="H1" s="27">
        <v>2001</v>
      </c>
      <c r="J1" s="27">
        <v>2002</v>
      </c>
      <c r="L1" s="12">
        <v>2003</v>
      </c>
      <c r="M1" s="12"/>
      <c r="N1" s="12">
        <v>2004</v>
      </c>
      <c r="O1" s="12"/>
      <c r="P1" s="12">
        <v>2005</v>
      </c>
      <c r="Q1" s="12"/>
      <c r="R1" s="12">
        <v>2006</v>
      </c>
      <c r="S1" s="12"/>
      <c r="T1" s="12">
        <v>2007</v>
      </c>
      <c r="U1" s="12"/>
    </row>
    <row r="2" spans="1:20" s="5" customFormat="1" ht="15">
      <c r="A2" s="84" t="s">
        <v>81</v>
      </c>
      <c r="B2" s="6" t="s">
        <v>38</v>
      </c>
      <c r="D2" s="6" t="s">
        <v>38</v>
      </c>
      <c r="F2" s="6" t="s">
        <v>38</v>
      </c>
      <c r="H2" s="5" t="s">
        <v>38</v>
      </c>
      <c r="J2" s="5" t="s">
        <v>38</v>
      </c>
      <c r="L2" s="8" t="s">
        <v>38</v>
      </c>
      <c r="N2" s="8" t="s">
        <v>38</v>
      </c>
      <c r="P2" s="8" t="s">
        <v>38</v>
      </c>
      <c r="R2" s="8" t="s">
        <v>38</v>
      </c>
      <c r="T2" s="8" t="s">
        <v>38</v>
      </c>
    </row>
    <row r="3" spans="1:21" s="5" customFormat="1" ht="15">
      <c r="A3" s="4" t="s">
        <v>39</v>
      </c>
      <c r="B3" s="6" t="s">
        <v>41</v>
      </c>
      <c r="C3" s="5" t="s">
        <v>40</v>
      </c>
      <c r="D3" s="6" t="s">
        <v>41</v>
      </c>
      <c r="E3" s="5" t="s">
        <v>40</v>
      </c>
      <c r="F3" s="6" t="s">
        <v>41</v>
      </c>
      <c r="G3" s="5" t="s">
        <v>40</v>
      </c>
      <c r="H3" s="5" t="s">
        <v>41</v>
      </c>
      <c r="I3" s="5" t="s">
        <v>40</v>
      </c>
      <c r="J3" s="5" t="s">
        <v>41</v>
      </c>
      <c r="K3" s="5" t="s">
        <v>40</v>
      </c>
      <c r="L3" s="8" t="s">
        <v>41</v>
      </c>
      <c r="M3" s="5" t="s">
        <v>40</v>
      </c>
      <c r="N3" s="8" t="s">
        <v>41</v>
      </c>
      <c r="O3" s="5" t="s">
        <v>40</v>
      </c>
      <c r="P3" s="8" t="s">
        <v>41</v>
      </c>
      <c r="Q3" s="5" t="s">
        <v>40</v>
      </c>
      <c r="R3" s="8" t="s">
        <v>41</v>
      </c>
      <c r="S3" s="5" t="s">
        <v>40</v>
      </c>
      <c r="T3" s="8" t="s">
        <v>41</v>
      </c>
      <c r="U3" s="5" t="s">
        <v>40</v>
      </c>
    </row>
    <row r="4" spans="1:2" s="5" customFormat="1" ht="15.75" thickBot="1">
      <c r="A4" s="199"/>
      <c r="B4" s="199"/>
    </row>
    <row r="5" spans="1:21" ht="15">
      <c r="A5" s="2" t="s">
        <v>42</v>
      </c>
      <c r="B5" s="38">
        <v>1322.47</v>
      </c>
      <c r="C5" s="79">
        <v>9360</v>
      </c>
      <c r="D5" s="38">
        <v>1644.02</v>
      </c>
      <c r="E5" s="118">
        <v>11680</v>
      </c>
      <c r="F5" s="38">
        <v>1447.21</v>
      </c>
      <c r="G5" s="118">
        <v>10260</v>
      </c>
      <c r="H5" s="115">
        <v>1356.6</v>
      </c>
      <c r="I5" s="118">
        <v>10873</v>
      </c>
      <c r="J5" s="71">
        <v>1215</v>
      </c>
      <c r="K5" s="118">
        <v>14210</v>
      </c>
      <c r="L5" s="114">
        <v>1251.07</v>
      </c>
      <c r="M5" s="29">
        <v>13475</v>
      </c>
      <c r="N5" s="115">
        <v>1259.93</v>
      </c>
      <c r="O5" s="118">
        <v>12584</v>
      </c>
      <c r="P5" s="115">
        <v>1167.65</v>
      </c>
      <c r="Q5" s="118">
        <v>11343</v>
      </c>
      <c r="R5" s="115">
        <v>1530.62</v>
      </c>
      <c r="S5" s="118">
        <v>13353</v>
      </c>
      <c r="T5" s="115">
        <v>1692.5</v>
      </c>
      <c r="U5" s="118">
        <v>10945</v>
      </c>
    </row>
    <row r="6" spans="1:21" ht="15">
      <c r="A6" s="2" t="s">
        <v>43</v>
      </c>
      <c r="B6" s="39">
        <v>1552</v>
      </c>
      <c r="C6" s="80">
        <v>11020</v>
      </c>
      <c r="D6" s="39">
        <v>1641.25</v>
      </c>
      <c r="E6" s="91">
        <v>11660</v>
      </c>
      <c r="F6" s="39">
        <v>2187.6</v>
      </c>
      <c r="G6" s="91">
        <v>13550</v>
      </c>
      <c r="H6" s="116">
        <v>1926.12</v>
      </c>
      <c r="I6" s="91">
        <v>15473</v>
      </c>
      <c r="J6" s="72">
        <v>1322.68</v>
      </c>
      <c r="K6" s="91">
        <v>15420</v>
      </c>
      <c r="L6" s="111">
        <v>1263.1</v>
      </c>
      <c r="M6" s="31">
        <v>13372</v>
      </c>
      <c r="N6" s="116">
        <v>1354.6</v>
      </c>
      <c r="O6" s="91">
        <v>14132</v>
      </c>
      <c r="P6" s="116">
        <v>1312.53</v>
      </c>
      <c r="Q6" s="91">
        <v>13039</v>
      </c>
      <c r="R6" s="116">
        <v>1579.43</v>
      </c>
      <c r="S6" s="91">
        <v>14027</v>
      </c>
      <c r="T6" s="116">
        <v>1992.06</v>
      </c>
      <c r="U6" s="91">
        <v>13905</v>
      </c>
    </row>
    <row r="7" spans="1:21" ht="15">
      <c r="A7" s="2" t="s">
        <v>44</v>
      </c>
      <c r="B7" s="39">
        <v>1731</v>
      </c>
      <c r="C7" s="80">
        <v>12430</v>
      </c>
      <c r="D7" s="39">
        <v>1925.38</v>
      </c>
      <c r="E7" s="91">
        <v>13710</v>
      </c>
      <c r="F7" s="39">
        <v>2248.17</v>
      </c>
      <c r="G7" s="91">
        <v>13930</v>
      </c>
      <c r="H7" s="116">
        <v>2070.11</v>
      </c>
      <c r="I7" s="91">
        <v>16636</v>
      </c>
      <c r="J7" s="72">
        <v>1422.52</v>
      </c>
      <c r="K7" s="91">
        <v>17348</v>
      </c>
      <c r="L7" s="111">
        <v>1347.86</v>
      </c>
      <c r="M7" s="31">
        <v>15187</v>
      </c>
      <c r="N7" s="116">
        <v>1458.63</v>
      </c>
      <c r="O7" s="91">
        <v>15971</v>
      </c>
      <c r="P7" s="116">
        <v>1334.97</v>
      </c>
      <c r="Q7" s="91">
        <v>13434</v>
      </c>
      <c r="R7" s="116">
        <v>1655.11</v>
      </c>
      <c r="S7" s="91">
        <v>13439</v>
      </c>
      <c r="T7" s="116">
        <v>2273.72</v>
      </c>
      <c r="U7" s="91">
        <v>16854</v>
      </c>
    </row>
    <row r="8" spans="1:21" ht="15">
      <c r="A8" s="2" t="s">
        <v>56</v>
      </c>
      <c r="B8" s="39">
        <v>1632</v>
      </c>
      <c r="C8" s="80">
        <v>11600</v>
      </c>
      <c r="D8" s="39">
        <v>1578.88</v>
      </c>
      <c r="E8" s="91">
        <v>11210</v>
      </c>
      <c r="F8" s="39">
        <v>2132.9</v>
      </c>
      <c r="G8" s="91">
        <v>13202</v>
      </c>
      <c r="H8" s="116">
        <v>2011.18</v>
      </c>
      <c r="I8" s="91">
        <v>16160</v>
      </c>
      <c r="J8" s="72">
        <v>1171.82</v>
      </c>
      <c r="K8" s="91">
        <v>12571</v>
      </c>
      <c r="L8" s="111">
        <v>1115.53</v>
      </c>
      <c r="M8" s="31">
        <v>12594</v>
      </c>
      <c r="N8" s="116">
        <v>1283.46</v>
      </c>
      <c r="O8" s="91">
        <v>12315</v>
      </c>
      <c r="P8" s="116">
        <v>1276.52</v>
      </c>
      <c r="Q8" s="91">
        <v>12405</v>
      </c>
      <c r="R8" s="116">
        <v>1804.67</v>
      </c>
      <c r="S8" s="91">
        <v>15437</v>
      </c>
      <c r="T8" s="116"/>
      <c r="U8" s="91"/>
    </row>
    <row r="9" spans="1:21" ht="15">
      <c r="A9" s="2" t="s">
        <v>46</v>
      </c>
      <c r="B9" s="39">
        <v>1204</v>
      </c>
      <c r="C9" s="80">
        <v>12820</v>
      </c>
      <c r="D9" s="39">
        <v>1362.85</v>
      </c>
      <c r="E9" s="91">
        <v>14540</v>
      </c>
      <c r="F9" s="39">
        <v>1711.7</v>
      </c>
      <c r="G9" s="91">
        <v>15908</v>
      </c>
      <c r="H9" s="116">
        <v>1774.08</v>
      </c>
      <c r="I9" s="91">
        <v>14245</v>
      </c>
      <c r="J9" s="72">
        <v>1751</v>
      </c>
      <c r="K9" s="91">
        <v>13300</v>
      </c>
      <c r="L9" s="111">
        <v>1398.94</v>
      </c>
      <c r="M9" s="31">
        <v>14367</v>
      </c>
      <c r="N9" s="116">
        <v>1609.97</v>
      </c>
      <c r="O9" s="91">
        <v>18646</v>
      </c>
      <c r="P9" s="116">
        <v>1398.47</v>
      </c>
      <c r="Q9" s="91">
        <v>14552</v>
      </c>
      <c r="R9" s="116">
        <v>2022.13</v>
      </c>
      <c r="S9" s="91">
        <v>17463</v>
      </c>
      <c r="T9" s="116"/>
      <c r="U9" s="91"/>
    </row>
    <row r="10" spans="1:21" ht="15">
      <c r="A10" s="2" t="s">
        <v>47</v>
      </c>
      <c r="B10" s="39">
        <v>1023</v>
      </c>
      <c r="C10" s="80">
        <v>10850</v>
      </c>
      <c r="D10" s="39">
        <v>1027.05</v>
      </c>
      <c r="E10" s="91">
        <v>10890</v>
      </c>
      <c r="F10" s="39">
        <v>1477.98</v>
      </c>
      <c r="G10" s="91">
        <v>13699</v>
      </c>
      <c r="H10" s="116">
        <v>2055.88</v>
      </c>
      <c r="I10" s="91">
        <v>16521</v>
      </c>
      <c r="J10" s="72">
        <v>1487.85</v>
      </c>
      <c r="K10" s="91">
        <v>18054</v>
      </c>
      <c r="L10" s="111">
        <v>1387.87</v>
      </c>
      <c r="M10" s="31">
        <v>14171</v>
      </c>
      <c r="N10" s="116">
        <v>1327.55</v>
      </c>
      <c r="O10" s="91">
        <v>13654</v>
      </c>
      <c r="P10" s="116">
        <v>1372.52</v>
      </c>
      <c r="Q10" s="91">
        <v>14095</v>
      </c>
      <c r="R10" s="116">
        <v>1801.07</v>
      </c>
      <c r="S10" s="91">
        <v>14060</v>
      </c>
      <c r="T10" s="116"/>
      <c r="U10" s="91"/>
    </row>
    <row r="11" spans="1:21" ht="15">
      <c r="A11" s="2" t="s">
        <v>48</v>
      </c>
      <c r="B11" s="39">
        <v>1291</v>
      </c>
      <c r="C11" s="80">
        <v>13760</v>
      </c>
      <c r="D11" s="39">
        <v>1303</v>
      </c>
      <c r="E11" s="91">
        <v>13600</v>
      </c>
      <c r="F11" s="39">
        <v>1668.85</v>
      </c>
      <c r="G11" s="91">
        <v>15503</v>
      </c>
      <c r="H11" s="116">
        <v>2109.72</v>
      </c>
      <c r="I11" s="91">
        <v>17000</v>
      </c>
      <c r="J11" s="72">
        <v>1314.06</v>
      </c>
      <c r="K11" s="91">
        <v>14483</v>
      </c>
      <c r="L11" s="111">
        <v>1661.81</v>
      </c>
      <c r="M11" s="31">
        <v>19663</v>
      </c>
      <c r="N11" s="116">
        <v>1511.47</v>
      </c>
      <c r="O11" s="91">
        <v>16905</v>
      </c>
      <c r="P11" s="116">
        <v>1554.39</v>
      </c>
      <c r="Q11" s="91">
        <v>17050</v>
      </c>
      <c r="R11" s="116">
        <v>2133.6</v>
      </c>
      <c r="S11" s="91">
        <v>19179</v>
      </c>
      <c r="T11" s="116"/>
      <c r="U11" s="91"/>
    </row>
    <row r="12" spans="1:21" ht="15">
      <c r="A12" s="2" t="s">
        <v>49</v>
      </c>
      <c r="B12" s="39">
        <v>1417</v>
      </c>
      <c r="C12" s="80">
        <v>15130</v>
      </c>
      <c r="D12" s="39">
        <v>1349.97</v>
      </c>
      <c r="E12" s="91">
        <v>14400</v>
      </c>
      <c r="F12" s="39">
        <v>1763.42</v>
      </c>
      <c r="G12" s="91">
        <v>16394</v>
      </c>
      <c r="H12" s="116">
        <v>2115.68</v>
      </c>
      <c r="I12" s="91">
        <v>17004</v>
      </c>
      <c r="J12" s="72">
        <v>1499.56</v>
      </c>
      <c r="K12" s="91">
        <v>17979</v>
      </c>
      <c r="L12" s="111">
        <v>1440.36</v>
      </c>
      <c r="M12" s="31">
        <v>15745</v>
      </c>
      <c r="N12" s="116">
        <v>1467.79</v>
      </c>
      <c r="O12" s="91">
        <f>16133</f>
        <v>16133</v>
      </c>
      <c r="P12" s="116">
        <v>1529.62</v>
      </c>
      <c r="Q12" s="91">
        <v>16614</v>
      </c>
      <c r="R12" s="116">
        <v>1872.73</v>
      </c>
      <c r="S12" s="91">
        <v>15163</v>
      </c>
      <c r="T12" s="116"/>
      <c r="U12" s="91"/>
    </row>
    <row r="13" spans="1:21" ht="15">
      <c r="A13" s="2" t="s">
        <v>50</v>
      </c>
      <c r="B13" s="39">
        <v>1293</v>
      </c>
      <c r="C13" s="80">
        <v>13790</v>
      </c>
      <c r="D13" s="39">
        <v>1273.27</v>
      </c>
      <c r="E13" s="91">
        <v>13750</v>
      </c>
      <c r="F13" s="39">
        <v>1950.1</v>
      </c>
      <c r="G13" s="91">
        <v>18690</v>
      </c>
      <c r="H13" s="116">
        <v>2324.17</v>
      </c>
      <c r="I13" s="91">
        <v>18688</v>
      </c>
      <c r="J13" s="72">
        <v>1318.63</v>
      </c>
      <c r="K13" s="91">
        <v>15862</v>
      </c>
      <c r="L13" s="111">
        <v>1469.69</v>
      </c>
      <c r="M13" s="31">
        <v>16264</v>
      </c>
      <c r="N13" s="116">
        <v>1487.08</v>
      </c>
      <c r="O13" s="91">
        <v>16474</v>
      </c>
      <c r="P13" s="116">
        <v>1491.5</v>
      </c>
      <c r="Q13" s="91">
        <v>15943</v>
      </c>
      <c r="R13" s="116">
        <v>2192.35</v>
      </c>
      <c r="S13" s="91">
        <v>19794</v>
      </c>
      <c r="T13" s="116"/>
      <c r="U13" s="91"/>
    </row>
    <row r="14" spans="1:21" ht="15">
      <c r="A14" s="2" t="s">
        <v>51</v>
      </c>
      <c r="B14" s="39">
        <v>1423.57</v>
      </c>
      <c r="C14" s="80">
        <v>15200</v>
      </c>
      <c r="D14" s="39">
        <v>1442.89</v>
      </c>
      <c r="E14" s="91">
        <v>15410</v>
      </c>
      <c r="F14" s="39">
        <v>1684.27</v>
      </c>
      <c r="G14" s="91">
        <v>16130</v>
      </c>
      <c r="H14" s="116">
        <v>2254.1</v>
      </c>
      <c r="I14" s="91">
        <v>17668</v>
      </c>
      <c r="J14" s="72">
        <v>1486.86</v>
      </c>
      <c r="K14" s="91">
        <v>17224</v>
      </c>
      <c r="L14" s="111">
        <v>1359.38</v>
      </c>
      <c r="M14" s="31">
        <v>14786</v>
      </c>
      <c r="N14" s="116">
        <v>1396.06</v>
      </c>
      <c r="O14" s="91">
        <v>14865</v>
      </c>
      <c r="P14" s="116">
        <v>1414.87</v>
      </c>
      <c r="Q14" s="91">
        <v>14594</v>
      </c>
      <c r="R14" s="116">
        <v>2066.1</v>
      </c>
      <c r="S14" s="91">
        <v>17867</v>
      </c>
      <c r="T14" s="116"/>
      <c r="U14" s="91"/>
    </row>
    <row r="15" spans="1:21" ht="15">
      <c r="A15" s="2" t="s">
        <v>52</v>
      </c>
      <c r="B15" s="39">
        <v>1243.25</v>
      </c>
      <c r="C15" s="80">
        <v>13240</v>
      </c>
      <c r="D15" s="39">
        <v>1332.49</v>
      </c>
      <c r="E15" s="91">
        <v>14210</v>
      </c>
      <c r="F15" s="39">
        <v>0</v>
      </c>
      <c r="G15" s="91">
        <v>0</v>
      </c>
      <c r="H15" s="116">
        <v>2142.31</v>
      </c>
      <c r="I15" s="91">
        <v>16780</v>
      </c>
      <c r="J15" s="72">
        <v>1416.59</v>
      </c>
      <c r="K15" s="91">
        <v>15318</v>
      </c>
      <c r="L15" s="111"/>
      <c r="M15" s="31"/>
      <c r="N15" s="116">
        <v>1340.29</v>
      </c>
      <c r="O15" s="91">
        <v>13879</v>
      </c>
      <c r="P15" s="116">
        <v>1469.68</v>
      </c>
      <c r="Q15" s="91">
        <v>15589</v>
      </c>
      <c r="R15" s="116">
        <v>1941.19</v>
      </c>
      <c r="S15" s="91">
        <v>15984</v>
      </c>
      <c r="T15" s="116"/>
      <c r="U15" s="91"/>
    </row>
    <row r="16" spans="1:21" ht="15.75" thickBot="1">
      <c r="A16" s="2" t="s">
        <v>53</v>
      </c>
      <c r="B16" s="40">
        <v>2057.05</v>
      </c>
      <c r="C16" s="81">
        <v>14660</v>
      </c>
      <c r="D16" s="40">
        <v>2013.81</v>
      </c>
      <c r="E16" s="119">
        <v>14470</v>
      </c>
      <c r="F16" s="40">
        <v>0</v>
      </c>
      <c r="G16" s="119">
        <v>0</v>
      </c>
      <c r="H16" s="116">
        <v>1476.04</v>
      </c>
      <c r="I16" s="91">
        <v>18179</v>
      </c>
      <c r="J16" s="72">
        <v>1398.05</v>
      </c>
      <c r="K16" s="91">
        <v>15871</v>
      </c>
      <c r="L16" s="111">
        <v>1494.13</v>
      </c>
      <c r="M16" s="31">
        <v>16749</v>
      </c>
      <c r="N16" s="116">
        <v>1368.61</v>
      </c>
      <c r="O16" s="91">
        <v>15092</v>
      </c>
      <c r="P16" s="116">
        <v>1531.33</v>
      </c>
      <c r="Q16" s="91">
        <v>14461</v>
      </c>
      <c r="R16" s="116">
        <v>1504.21</v>
      </c>
      <c r="S16" s="91">
        <v>11824</v>
      </c>
      <c r="T16" s="116"/>
      <c r="U16" s="91"/>
    </row>
    <row r="17" spans="1:21" s="1" customFormat="1" ht="15.75" thickBot="1">
      <c r="A17" s="2" t="s">
        <v>54</v>
      </c>
      <c r="B17" s="44">
        <f aca="true" t="shared" si="0" ref="B17:G17">SUM(B5:B16)</f>
        <v>17189.34</v>
      </c>
      <c r="C17" s="83">
        <f t="shared" si="0"/>
        <v>153860</v>
      </c>
      <c r="D17" s="44">
        <f t="shared" si="0"/>
        <v>17894.859999999997</v>
      </c>
      <c r="E17" s="120">
        <f t="shared" si="0"/>
        <v>159530</v>
      </c>
      <c r="F17" s="44">
        <f t="shared" si="0"/>
        <v>18272.2</v>
      </c>
      <c r="G17" s="120">
        <f t="shared" si="0"/>
        <v>147266</v>
      </c>
      <c r="H17" s="117">
        <f aca="true" t="shared" si="1" ref="H17:M17">SUM(H5:H16)</f>
        <v>23615.99</v>
      </c>
      <c r="I17" s="121">
        <f t="shared" si="1"/>
        <v>195227</v>
      </c>
      <c r="J17" s="117">
        <f t="shared" si="1"/>
        <v>16804.62</v>
      </c>
      <c r="K17" s="121">
        <f t="shared" si="1"/>
        <v>187640</v>
      </c>
      <c r="L17" s="46">
        <f t="shared" si="1"/>
        <v>15189.740000000002</v>
      </c>
      <c r="M17" s="46">
        <f t="shared" si="1"/>
        <v>166373</v>
      </c>
      <c r="N17" s="193">
        <f aca="true" t="shared" si="2" ref="N17:S17">SUM(N5:N16)</f>
        <v>16865.44</v>
      </c>
      <c r="O17" s="120">
        <f t="shared" si="2"/>
        <v>180650</v>
      </c>
      <c r="P17" s="193">
        <f t="shared" si="2"/>
        <v>16854.049999999996</v>
      </c>
      <c r="Q17" s="120">
        <f t="shared" si="2"/>
        <v>173119</v>
      </c>
      <c r="R17" s="193">
        <f t="shared" si="2"/>
        <v>22103.209999999995</v>
      </c>
      <c r="S17" s="120">
        <f t="shared" si="2"/>
        <v>187590</v>
      </c>
      <c r="T17" s="193">
        <f>SUM(T5:T16)</f>
        <v>5958.28</v>
      </c>
      <c r="U17" s="120">
        <f>SUM(U5:U16)</f>
        <v>41704</v>
      </c>
    </row>
    <row r="19" spans="5:8" ht="15">
      <c r="E19" s="201" t="s">
        <v>82</v>
      </c>
      <c r="F19" s="201"/>
      <c r="G19" s="201"/>
      <c r="H19" s="201"/>
    </row>
    <row r="20" ht="15">
      <c r="A20" s="200" t="s">
        <v>73</v>
      </c>
    </row>
    <row r="21" ht="15">
      <c r="A21" s="200" t="s">
        <v>79</v>
      </c>
    </row>
    <row r="44" spans="1:4" ht="15">
      <c r="A44" s="274" t="s">
        <v>98</v>
      </c>
      <c r="B44" s="276" t="s">
        <v>104</v>
      </c>
      <c r="C44" s="277"/>
      <c r="D44" s="277"/>
    </row>
    <row r="45" spans="2:5" ht="15">
      <c r="B45" s="271" t="s">
        <v>99</v>
      </c>
      <c r="C45" s="272" t="s">
        <v>100</v>
      </c>
      <c r="D45" s="272" t="s">
        <v>101</v>
      </c>
      <c r="E45" s="272" t="s">
        <v>102</v>
      </c>
    </row>
    <row r="46" spans="1:5" ht="15">
      <c r="A46" s="3" t="s">
        <v>2</v>
      </c>
      <c r="B46" s="270">
        <v>82</v>
      </c>
      <c r="C46">
        <v>10.5</v>
      </c>
      <c r="D46">
        <v>1</v>
      </c>
      <c r="E46" s="270">
        <f>B46*C46*D46</f>
        <v>861</v>
      </c>
    </row>
    <row r="47" spans="2:5" ht="15">
      <c r="B47" s="270">
        <v>94.5</v>
      </c>
      <c r="C47">
        <v>23.5</v>
      </c>
      <c r="D47">
        <v>1</v>
      </c>
      <c r="E47" s="270">
        <f aca="true" t="shared" si="3" ref="E47:E53">B47*C47*D47</f>
        <v>2220.75</v>
      </c>
    </row>
    <row r="48" spans="2:5" ht="15">
      <c r="B48" s="270">
        <v>82</v>
      </c>
      <c r="C48">
        <v>11</v>
      </c>
      <c r="D48">
        <v>1</v>
      </c>
      <c r="E48" s="270">
        <f t="shared" si="3"/>
        <v>902</v>
      </c>
    </row>
    <row r="49" spans="2:5" ht="15">
      <c r="B49" s="270">
        <v>32.5</v>
      </c>
      <c r="C49">
        <v>10</v>
      </c>
      <c r="D49">
        <v>1</v>
      </c>
      <c r="E49" s="270">
        <f t="shared" si="3"/>
        <v>325</v>
      </c>
    </row>
    <row r="50" spans="2:5" ht="15">
      <c r="B50" s="270">
        <v>43.5</v>
      </c>
      <c r="C50">
        <v>12.5</v>
      </c>
      <c r="D50">
        <v>1</v>
      </c>
      <c r="E50" s="270">
        <f t="shared" si="3"/>
        <v>543.75</v>
      </c>
    </row>
    <row r="51" spans="2:5" ht="15">
      <c r="B51" s="270">
        <v>69</v>
      </c>
      <c r="C51">
        <v>17.5</v>
      </c>
      <c r="D51">
        <v>1</v>
      </c>
      <c r="E51" s="270">
        <f t="shared" si="3"/>
        <v>1207.5</v>
      </c>
    </row>
    <row r="52" spans="2:5" ht="15">
      <c r="B52" s="270">
        <v>25.5</v>
      </c>
      <c r="C52">
        <v>21</v>
      </c>
      <c r="D52">
        <v>1</v>
      </c>
      <c r="E52" s="270">
        <f t="shared" si="3"/>
        <v>535.5</v>
      </c>
    </row>
    <row r="53" spans="2:5" ht="15">
      <c r="B53" s="270">
        <v>29</v>
      </c>
      <c r="C53">
        <v>8</v>
      </c>
      <c r="D53">
        <v>1</v>
      </c>
      <c r="E53" s="270">
        <f t="shared" si="3"/>
        <v>232</v>
      </c>
    </row>
    <row r="54" spans="2:5" ht="15">
      <c r="B54" s="270">
        <v>23</v>
      </c>
      <c r="C54">
        <v>20</v>
      </c>
      <c r="D54">
        <v>1</v>
      </c>
      <c r="E54" s="270">
        <f>B54*C54*D54</f>
        <v>460</v>
      </c>
    </row>
    <row r="55" spans="2:5" ht="15">
      <c r="B55" s="270">
        <v>28</v>
      </c>
      <c r="C55">
        <v>14</v>
      </c>
      <c r="D55">
        <v>1</v>
      </c>
      <c r="E55" s="270">
        <f>B55*C55*D55</f>
        <v>392</v>
      </c>
    </row>
    <row r="56" spans="1:5" ht="15">
      <c r="A56" s="275" t="s">
        <v>103</v>
      </c>
      <c r="E56" s="273">
        <f>SUM(E46:E55)</f>
        <v>7679.5</v>
      </c>
    </row>
  </sheetData>
  <mergeCells count="1">
    <mergeCell ref="B44:D44"/>
  </mergeCells>
  <printOptions gridLines="1"/>
  <pageMargins left="0.75" right="0.75" top="1" bottom="1" header="0.5" footer="0.5"/>
  <pageSetup horizontalDpi="300" verticalDpi="300" orientation="landscape"/>
  <headerFooter alignWithMargins="0">
    <oddHeader>&amp;C&amp;A</oddHeader>
    <oddFooter>&amp;CPage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U54"/>
  <sheetViews>
    <sheetView zoomScale="75" zoomScaleNormal="75" workbookViewId="0" topLeftCell="A15">
      <pane xSplit="1" topLeftCell="B1" activePane="topRight" state="frozen"/>
      <selection pane="topLeft" activeCell="A1" sqref="A1"/>
      <selection pane="topRight" activeCell="B49" sqref="B49"/>
    </sheetView>
  </sheetViews>
  <sheetFormatPr defaultColWidth="11.5546875" defaultRowHeight="15"/>
  <cols>
    <col min="1" max="1" width="13.6640625" style="3" customWidth="1"/>
    <col min="2" max="2" width="8.6640625" style="9" customWidth="1"/>
    <col min="3" max="3" width="7.3359375" style="0" bestFit="1" customWidth="1"/>
    <col min="4" max="4" width="8.6640625" style="0" bestFit="1" customWidth="1"/>
    <col min="5" max="5" width="7.3359375" style="0" bestFit="1" customWidth="1"/>
    <col min="6" max="6" width="8.6640625" style="0" bestFit="1" customWidth="1"/>
    <col min="7" max="7" width="7.3359375" style="0" bestFit="1" customWidth="1"/>
    <col min="8" max="8" width="8.6640625" style="0" bestFit="1" customWidth="1"/>
    <col min="9" max="9" width="6.3359375" style="0" bestFit="1" customWidth="1"/>
    <col min="10" max="10" width="8.6640625" style="0" bestFit="1" customWidth="1"/>
    <col min="11" max="11" width="6.3359375" style="0" bestFit="1" customWidth="1"/>
    <col min="12" max="12" width="8.6640625" style="0" bestFit="1" customWidth="1"/>
    <col min="13" max="13" width="6.3359375" style="0" bestFit="1" customWidth="1"/>
    <col min="14" max="14" width="9.10546875" style="0" customWidth="1"/>
    <col min="15" max="15" width="6.6640625" style="0" bestFit="1" customWidth="1"/>
    <col min="16" max="16" width="9.10546875" style="0" bestFit="1" customWidth="1"/>
    <col min="17" max="17" width="8.99609375" style="0" bestFit="1" customWidth="1"/>
    <col min="18" max="18" width="9.10546875" style="0" bestFit="1" customWidth="1"/>
    <col min="19" max="19" width="8.99609375" style="0" bestFit="1" customWidth="1"/>
    <col min="20" max="16384" width="8.6640625" style="0" customWidth="1"/>
  </cols>
  <sheetData>
    <row r="1" spans="1:21" s="5" customFormat="1" ht="15">
      <c r="A1" s="198" t="s">
        <v>71</v>
      </c>
      <c r="B1" s="12">
        <v>1998</v>
      </c>
      <c r="D1" s="5">
        <v>1999</v>
      </c>
      <c r="F1" s="5">
        <v>2000</v>
      </c>
      <c r="H1" s="5">
        <v>2001</v>
      </c>
      <c r="J1" s="5">
        <v>2002</v>
      </c>
      <c r="L1" s="12">
        <v>2003</v>
      </c>
      <c r="M1" s="12"/>
      <c r="N1" s="12">
        <v>2004</v>
      </c>
      <c r="O1" s="12"/>
      <c r="P1" s="12">
        <v>2005</v>
      </c>
      <c r="Q1" s="12"/>
      <c r="R1" s="12">
        <v>2006</v>
      </c>
      <c r="S1" s="12"/>
      <c r="T1" s="12">
        <v>2007</v>
      </c>
      <c r="U1" s="12"/>
    </row>
    <row r="2" spans="1:20" s="5" customFormat="1" ht="15">
      <c r="A2" s="4"/>
      <c r="B2" s="8" t="s">
        <v>38</v>
      </c>
      <c r="D2" s="8" t="s">
        <v>38</v>
      </c>
      <c r="F2" s="8" t="s">
        <v>38</v>
      </c>
      <c r="H2" s="5" t="s">
        <v>38</v>
      </c>
      <c r="J2" s="5" t="s">
        <v>38</v>
      </c>
      <c r="L2" s="8" t="s">
        <v>38</v>
      </c>
      <c r="N2" s="8" t="s">
        <v>38</v>
      </c>
      <c r="P2" s="8" t="s">
        <v>38</v>
      </c>
      <c r="R2" s="8" t="s">
        <v>38</v>
      </c>
      <c r="T2" s="8" t="s">
        <v>38</v>
      </c>
    </row>
    <row r="3" spans="1:21" s="5" customFormat="1" ht="15">
      <c r="A3" s="4" t="s">
        <v>55</v>
      </c>
      <c r="B3" s="8" t="s">
        <v>41</v>
      </c>
      <c r="C3" s="5" t="s">
        <v>40</v>
      </c>
      <c r="D3" s="8" t="s">
        <v>41</v>
      </c>
      <c r="E3" s="5" t="s">
        <v>40</v>
      </c>
      <c r="F3" s="8" t="s">
        <v>41</v>
      </c>
      <c r="G3" s="5" t="s">
        <v>40</v>
      </c>
      <c r="H3" s="5" t="s">
        <v>41</v>
      </c>
      <c r="I3" s="5" t="s">
        <v>40</v>
      </c>
      <c r="J3" s="5" t="s">
        <v>41</v>
      </c>
      <c r="K3" s="5" t="s">
        <v>40</v>
      </c>
      <c r="L3" s="8" t="s">
        <v>41</v>
      </c>
      <c r="M3" s="5" t="s">
        <v>40</v>
      </c>
      <c r="N3" s="8" t="s">
        <v>41</v>
      </c>
      <c r="O3" s="5" t="s">
        <v>40</v>
      </c>
      <c r="P3" s="8" t="s">
        <v>41</v>
      </c>
      <c r="Q3" s="5" t="s">
        <v>40</v>
      </c>
      <c r="R3" s="8" t="s">
        <v>41</v>
      </c>
      <c r="S3" s="5" t="s">
        <v>40</v>
      </c>
      <c r="T3" s="8" t="s">
        <v>41</v>
      </c>
      <c r="U3" s="5" t="s">
        <v>40</v>
      </c>
    </row>
    <row r="4" spans="1:2" s="5" customFormat="1" ht="16.5" customHeight="1" thickBot="1">
      <c r="A4" s="4"/>
      <c r="B4" s="8"/>
    </row>
    <row r="5" spans="1:21" ht="15">
      <c r="A5" s="2" t="s">
        <v>42</v>
      </c>
      <c r="B5" s="28">
        <v>190</v>
      </c>
      <c r="C5" s="29">
        <v>1310</v>
      </c>
      <c r="D5" s="67">
        <v>230.03</v>
      </c>
      <c r="E5" s="29">
        <v>1600</v>
      </c>
      <c r="F5" s="67">
        <v>203.7</v>
      </c>
      <c r="G5" s="29">
        <v>1410</v>
      </c>
      <c r="H5" s="112">
        <v>161.46</v>
      </c>
      <c r="I5" s="108">
        <v>1220</v>
      </c>
      <c r="J5" s="112">
        <v>307.67</v>
      </c>
      <c r="K5" s="108">
        <v>2360</v>
      </c>
      <c r="L5" s="114">
        <v>274.11</v>
      </c>
      <c r="M5" s="29">
        <v>1940</v>
      </c>
      <c r="N5" s="115">
        <v>270.32</v>
      </c>
      <c r="O5" s="118">
        <v>1930</v>
      </c>
      <c r="P5" s="115">
        <v>259.54</v>
      </c>
      <c r="Q5" s="118">
        <v>1850</v>
      </c>
      <c r="R5" s="115">
        <v>364.48</v>
      </c>
      <c r="S5" s="118">
        <v>2290</v>
      </c>
      <c r="T5" s="115">
        <v>287.9</v>
      </c>
      <c r="U5" s="118">
        <v>1880</v>
      </c>
    </row>
    <row r="6" spans="1:21" ht="15">
      <c r="A6" s="2" t="s">
        <v>43</v>
      </c>
      <c r="B6" s="30">
        <v>419</v>
      </c>
      <c r="C6" s="31">
        <v>2970</v>
      </c>
      <c r="D6" s="68">
        <v>354.77</v>
      </c>
      <c r="E6" s="31">
        <v>2500</v>
      </c>
      <c r="F6" s="68">
        <v>634.1</v>
      </c>
      <c r="G6" s="31">
        <v>3920</v>
      </c>
      <c r="H6" s="113">
        <v>451</v>
      </c>
      <c r="I6" s="110">
        <v>3560</v>
      </c>
      <c r="J6" s="113">
        <v>501.53</v>
      </c>
      <c r="K6" s="110">
        <v>3900</v>
      </c>
      <c r="L6" s="111">
        <v>489.4</v>
      </c>
      <c r="M6" s="31">
        <v>3540</v>
      </c>
      <c r="N6" s="116">
        <v>572.48</v>
      </c>
      <c r="O6" s="91">
        <v>4180</v>
      </c>
      <c r="P6" s="116">
        <v>459.84</v>
      </c>
      <c r="Q6" s="91">
        <v>3330</v>
      </c>
      <c r="R6" s="116">
        <v>634.97</v>
      </c>
      <c r="S6" s="91">
        <v>4040</v>
      </c>
      <c r="T6" s="116">
        <v>394.94</v>
      </c>
      <c r="U6" s="91">
        <v>2959</v>
      </c>
    </row>
    <row r="7" spans="1:21" ht="15">
      <c r="A7" s="2" t="s">
        <v>44</v>
      </c>
      <c r="B7" s="30">
        <v>468</v>
      </c>
      <c r="C7" s="31">
        <v>3320</v>
      </c>
      <c r="D7" s="68">
        <v>469.81</v>
      </c>
      <c r="E7" s="31">
        <v>3330</v>
      </c>
      <c r="F7" s="68">
        <v>659.59</v>
      </c>
      <c r="G7" s="31">
        <v>4080</v>
      </c>
      <c r="H7" s="113">
        <v>451</v>
      </c>
      <c r="I7" s="110">
        <v>3560</v>
      </c>
      <c r="J7" s="113">
        <v>643.89</v>
      </c>
      <c r="K7" s="110">
        <v>5000</v>
      </c>
      <c r="L7" s="111">
        <v>604.24</v>
      </c>
      <c r="M7" s="31">
        <v>4390</v>
      </c>
      <c r="N7" s="116">
        <v>646.36</v>
      </c>
      <c r="O7" s="91">
        <v>4730</v>
      </c>
      <c r="P7" s="116">
        <v>458.48</v>
      </c>
      <c r="Q7" s="91">
        <v>3320</v>
      </c>
      <c r="R7" s="116">
        <v>548.71</v>
      </c>
      <c r="S7" s="91">
        <v>3480</v>
      </c>
      <c r="T7" s="116">
        <v>508.89</v>
      </c>
      <c r="U7" s="91">
        <v>4174</v>
      </c>
    </row>
    <row r="8" spans="1:21" ht="15">
      <c r="A8" s="2" t="s">
        <v>56</v>
      </c>
      <c r="B8" s="30">
        <v>295</v>
      </c>
      <c r="C8" s="31">
        <v>2070</v>
      </c>
      <c r="D8" s="68">
        <v>291.01</v>
      </c>
      <c r="E8" s="31">
        <v>2040</v>
      </c>
      <c r="F8" s="68">
        <v>473.34</v>
      </c>
      <c r="G8" s="31">
        <v>2910</v>
      </c>
      <c r="H8" s="72">
        <v>461.09</v>
      </c>
      <c r="I8" s="31">
        <v>3640</v>
      </c>
      <c r="J8" s="72">
        <v>362.73</v>
      </c>
      <c r="K8" s="31">
        <v>2780</v>
      </c>
      <c r="L8" s="111">
        <v>352.68</v>
      </c>
      <c r="M8" s="31">
        <v>2720</v>
      </c>
      <c r="N8" s="116">
        <v>369.68</v>
      </c>
      <c r="O8" s="91">
        <v>2670</v>
      </c>
      <c r="P8" s="116">
        <v>405.93</v>
      </c>
      <c r="Q8" s="91">
        <v>2930</v>
      </c>
      <c r="R8" s="116">
        <v>504.04</v>
      </c>
      <c r="S8" s="91">
        <v>3190</v>
      </c>
      <c r="T8" s="116"/>
      <c r="U8" s="91"/>
    </row>
    <row r="9" spans="1:21" ht="15">
      <c r="A9" s="2" t="s">
        <v>46</v>
      </c>
      <c r="B9" s="30">
        <v>273</v>
      </c>
      <c r="C9" s="31">
        <v>2880</v>
      </c>
      <c r="D9" s="68">
        <v>265.87</v>
      </c>
      <c r="E9" s="31">
        <v>2800</v>
      </c>
      <c r="F9" s="68">
        <v>386.15</v>
      </c>
      <c r="G9" s="31">
        <v>3560</v>
      </c>
      <c r="H9" s="72">
        <v>494.51</v>
      </c>
      <c r="I9" s="31">
        <v>3910</v>
      </c>
      <c r="J9" s="72">
        <v>537.5</v>
      </c>
      <c r="K9" s="31">
        <v>4160</v>
      </c>
      <c r="L9" s="111">
        <v>478.86</v>
      </c>
      <c r="M9" s="31">
        <v>3490</v>
      </c>
      <c r="N9" s="116">
        <v>616.81</v>
      </c>
      <c r="O9" s="91">
        <v>4510</v>
      </c>
      <c r="P9" s="116">
        <v>378.98</v>
      </c>
      <c r="Q9" s="91">
        <v>2730</v>
      </c>
      <c r="R9" s="116">
        <v>470.15</v>
      </c>
      <c r="S9" s="91">
        <v>2970</v>
      </c>
      <c r="T9" s="116"/>
      <c r="U9" s="91"/>
    </row>
    <row r="10" spans="1:21" ht="15">
      <c r="A10" s="2" t="s">
        <v>47</v>
      </c>
      <c r="B10" s="30">
        <v>95</v>
      </c>
      <c r="C10" s="31">
        <v>940</v>
      </c>
      <c r="D10" s="68">
        <v>114.99</v>
      </c>
      <c r="E10" s="31">
        <v>1160</v>
      </c>
      <c r="F10" s="68">
        <v>144.93</v>
      </c>
      <c r="G10" s="31">
        <v>1280</v>
      </c>
      <c r="H10" s="72">
        <v>293.93</v>
      </c>
      <c r="I10" s="31">
        <v>2290</v>
      </c>
      <c r="J10" s="72">
        <v>269.01</v>
      </c>
      <c r="K10" s="31">
        <v>2040</v>
      </c>
      <c r="L10" s="111">
        <v>242.95</v>
      </c>
      <c r="M10" s="31">
        <v>1730</v>
      </c>
      <c r="N10" s="116">
        <v>140</v>
      </c>
      <c r="O10" s="91">
        <v>960</v>
      </c>
      <c r="P10" s="116">
        <v>156.61</v>
      </c>
      <c r="Q10" s="91">
        <v>1080</v>
      </c>
      <c r="R10" s="116">
        <v>180.56</v>
      </c>
      <c r="S10" s="91">
        <v>1090</v>
      </c>
      <c r="T10" s="116"/>
      <c r="U10" s="91"/>
    </row>
    <row r="11" spans="1:21" ht="15">
      <c r="A11" s="2" t="s">
        <v>48</v>
      </c>
      <c r="B11" s="30">
        <v>175</v>
      </c>
      <c r="C11" s="31">
        <v>1820</v>
      </c>
      <c r="D11" s="68">
        <v>175.71</v>
      </c>
      <c r="E11" s="31">
        <v>1820</v>
      </c>
      <c r="F11" s="68">
        <v>184.08</v>
      </c>
      <c r="G11" s="31">
        <v>1650</v>
      </c>
      <c r="H11" s="72">
        <v>261.74</v>
      </c>
      <c r="I11" s="31">
        <v>2030</v>
      </c>
      <c r="J11" s="72">
        <v>248.74</v>
      </c>
      <c r="K11" s="31">
        <v>1880</v>
      </c>
      <c r="L11" s="111">
        <v>272.44</v>
      </c>
      <c r="M11" s="31">
        <v>1950</v>
      </c>
      <c r="N11" s="116">
        <v>328.03</v>
      </c>
      <c r="O11" s="91">
        <v>2360</v>
      </c>
      <c r="P11" s="116">
        <v>358.76</v>
      </c>
      <c r="Q11" s="91">
        <v>2580</v>
      </c>
      <c r="R11" s="116">
        <v>416.24</v>
      </c>
      <c r="S11" s="91">
        <v>2620</v>
      </c>
      <c r="T11" s="116"/>
      <c r="U11" s="91"/>
    </row>
    <row r="12" spans="1:21" ht="15">
      <c r="A12" s="2" t="s">
        <v>49</v>
      </c>
      <c r="B12" s="30">
        <v>217</v>
      </c>
      <c r="C12" s="31">
        <v>2270</v>
      </c>
      <c r="D12" s="68">
        <v>227.23</v>
      </c>
      <c r="E12" s="31">
        <v>2380</v>
      </c>
      <c r="F12" s="68">
        <v>263.43</v>
      </c>
      <c r="G12" s="31">
        <v>2400</v>
      </c>
      <c r="H12" s="72">
        <v>332.32</v>
      </c>
      <c r="I12" s="31">
        <v>2600</v>
      </c>
      <c r="J12" s="72">
        <v>367.79</v>
      </c>
      <c r="K12" s="31">
        <v>2820</v>
      </c>
      <c r="L12" s="111">
        <v>397.09</v>
      </c>
      <c r="M12" s="31">
        <v>2880</v>
      </c>
      <c r="N12" s="116">
        <v>392.5</v>
      </c>
      <c r="O12" s="91">
        <v>2840</v>
      </c>
      <c r="P12" s="116">
        <v>377.62</v>
      </c>
      <c r="Q12" s="91">
        <v>2720</v>
      </c>
      <c r="R12" s="116">
        <v>336.13</v>
      </c>
      <c r="S12" s="91">
        <v>2100</v>
      </c>
      <c r="T12" s="116"/>
      <c r="U12" s="91"/>
    </row>
    <row r="13" spans="1:21" ht="15">
      <c r="A13" s="2" t="s">
        <v>57</v>
      </c>
      <c r="B13" s="30">
        <v>196</v>
      </c>
      <c r="C13" s="31">
        <v>2050</v>
      </c>
      <c r="D13" s="68">
        <v>203.31</v>
      </c>
      <c r="E13" s="31">
        <v>2120</v>
      </c>
      <c r="F13" s="68">
        <v>308.39</v>
      </c>
      <c r="G13" s="31">
        <v>2880</v>
      </c>
      <c r="H13" s="72">
        <v>292.7</v>
      </c>
      <c r="I13" s="31">
        <v>2280</v>
      </c>
      <c r="J13" s="72">
        <v>328.53</v>
      </c>
      <c r="K13" s="31">
        <v>2510</v>
      </c>
      <c r="L13" s="111">
        <v>376.99</v>
      </c>
      <c r="M13" s="31">
        <v>2730</v>
      </c>
      <c r="N13" s="116">
        <v>366.99</v>
      </c>
      <c r="O13" s="91">
        <v>2650</v>
      </c>
      <c r="P13" s="116">
        <v>378.98</v>
      </c>
      <c r="Q13" s="91">
        <v>2730</v>
      </c>
      <c r="R13" s="116">
        <v>410.95</v>
      </c>
      <c r="S13" s="91">
        <v>2570</v>
      </c>
      <c r="T13" s="116"/>
      <c r="U13" s="91"/>
    </row>
    <row r="14" spans="1:21" ht="15">
      <c r="A14" s="2" t="s">
        <v>58</v>
      </c>
      <c r="B14" s="30">
        <v>330.27</v>
      </c>
      <c r="C14" s="31">
        <v>3500</v>
      </c>
      <c r="D14" s="68">
        <v>329.35</v>
      </c>
      <c r="E14" s="31">
        <v>3490</v>
      </c>
      <c r="F14" s="68">
        <v>427.81</v>
      </c>
      <c r="G14" s="31">
        <v>4030</v>
      </c>
      <c r="H14" s="72">
        <v>531.74</v>
      </c>
      <c r="I14" s="31">
        <v>4140</v>
      </c>
      <c r="J14" s="72">
        <v>576.11</v>
      </c>
      <c r="K14" s="31">
        <v>4170</v>
      </c>
      <c r="L14" s="111">
        <v>592.78</v>
      </c>
      <c r="M14" s="31">
        <v>4340</v>
      </c>
      <c r="N14" s="116">
        <v>486.52</v>
      </c>
      <c r="O14" s="91">
        <v>3540</v>
      </c>
      <c r="P14" s="116">
        <v>466.57</v>
      </c>
      <c r="Q14" s="91">
        <v>3380</v>
      </c>
      <c r="R14" s="116">
        <v>572.13</v>
      </c>
      <c r="S14" s="91">
        <v>3610</v>
      </c>
      <c r="T14" s="116"/>
      <c r="U14" s="91"/>
    </row>
    <row r="15" spans="1:21" ht="15">
      <c r="A15" s="2" t="s">
        <v>52</v>
      </c>
      <c r="B15" s="30">
        <v>320.75</v>
      </c>
      <c r="C15" s="31">
        <v>3390</v>
      </c>
      <c r="D15" s="68">
        <v>652.26</v>
      </c>
      <c r="E15" s="31">
        <v>3420</v>
      </c>
      <c r="F15" s="68">
        <v>471.42</v>
      </c>
      <c r="G15" s="31">
        <v>4450</v>
      </c>
      <c r="H15" s="72">
        <v>534.26</v>
      </c>
      <c r="I15" s="31">
        <v>4160</v>
      </c>
      <c r="J15" s="72">
        <v>616.73</v>
      </c>
      <c r="K15" s="31">
        <v>4470</v>
      </c>
      <c r="L15" s="111">
        <v>594.04</v>
      </c>
      <c r="M15" s="31">
        <v>4340</v>
      </c>
      <c r="N15" s="116">
        <v>546.97</v>
      </c>
      <c r="O15" s="91">
        <v>3990</v>
      </c>
      <c r="P15" s="116">
        <v>547.06</v>
      </c>
      <c r="Q15" s="91">
        <v>3990</v>
      </c>
      <c r="R15" s="116">
        <v>640.33</v>
      </c>
      <c r="S15" s="91">
        <v>4060</v>
      </c>
      <c r="T15" s="116"/>
      <c r="U15" s="91"/>
    </row>
    <row r="16" spans="1:21" ht="15.75" thickBot="1">
      <c r="A16" s="2" t="s">
        <v>53</v>
      </c>
      <c r="B16" s="30">
        <v>493.37</v>
      </c>
      <c r="C16" s="31">
        <v>3500</v>
      </c>
      <c r="D16" s="68">
        <v>510</v>
      </c>
      <c r="E16" s="31">
        <v>3620</v>
      </c>
      <c r="F16" s="68">
        <v>467.27</v>
      </c>
      <c r="G16" s="31">
        <v>3690</v>
      </c>
      <c r="H16" s="72">
        <v>617.34</v>
      </c>
      <c r="I16" s="31">
        <v>4820</v>
      </c>
      <c r="J16" s="72">
        <v>620.8</v>
      </c>
      <c r="K16" s="31">
        <v>4500</v>
      </c>
      <c r="L16" s="111">
        <v>619.57</v>
      </c>
      <c r="M16" s="31">
        <v>4530</v>
      </c>
      <c r="N16" s="116">
        <v>524.13</v>
      </c>
      <c r="O16" s="91">
        <v>3820</v>
      </c>
      <c r="P16" s="116">
        <v>544.01</v>
      </c>
      <c r="Q16" s="91">
        <v>3620</v>
      </c>
      <c r="R16" s="116">
        <v>443.44</v>
      </c>
      <c r="S16" s="91">
        <v>2980</v>
      </c>
      <c r="T16" s="116"/>
      <c r="U16" s="91"/>
    </row>
    <row r="17" spans="1:21" s="1" customFormat="1" ht="15.75" thickBot="1">
      <c r="A17" s="2" t="s">
        <v>54</v>
      </c>
      <c r="B17" s="44">
        <f aca="true" t="shared" si="0" ref="B17:G17">SUM(B5:B16)</f>
        <v>3472.39</v>
      </c>
      <c r="C17" s="58">
        <f t="shared" si="0"/>
        <v>30020</v>
      </c>
      <c r="D17" s="69">
        <f t="shared" si="0"/>
        <v>3824.3399999999992</v>
      </c>
      <c r="E17" s="58">
        <f t="shared" si="0"/>
        <v>30280</v>
      </c>
      <c r="F17" s="69">
        <f t="shared" si="0"/>
        <v>4624.209999999999</v>
      </c>
      <c r="G17" s="58">
        <f t="shared" si="0"/>
        <v>36260</v>
      </c>
      <c r="H17" s="73">
        <f aca="true" t="shared" si="1" ref="H17:M17">SUM(H5:H16)</f>
        <v>4883.09</v>
      </c>
      <c r="I17" s="46">
        <f t="shared" si="1"/>
        <v>38210</v>
      </c>
      <c r="J17" s="73">
        <f t="shared" si="1"/>
        <v>5381.03</v>
      </c>
      <c r="K17" s="46">
        <f t="shared" si="1"/>
        <v>40590</v>
      </c>
      <c r="L17" s="46">
        <f t="shared" si="1"/>
        <v>5295.15</v>
      </c>
      <c r="M17" s="46">
        <f t="shared" si="1"/>
        <v>38580</v>
      </c>
      <c r="N17" s="193">
        <f aca="true" t="shared" si="2" ref="N17:S17">SUM(N5:N16)</f>
        <v>5260.789999999999</v>
      </c>
      <c r="O17" s="120">
        <f t="shared" si="2"/>
        <v>38180</v>
      </c>
      <c r="P17" s="193">
        <f t="shared" si="2"/>
        <v>4792.380000000001</v>
      </c>
      <c r="Q17" s="120">
        <f t="shared" si="2"/>
        <v>34260</v>
      </c>
      <c r="R17" s="193">
        <f t="shared" si="2"/>
        <v>5522.13</v>
      </c>
      <c r="S17" s="120">
        <f t="shared" si="2"/>
        <v>35000</v>
      </c>
      <c r="T17" s="193">
        <f>SUM(T5:T16)</f>
        <v>1191.73</v>
      </c>
      <c r="U17" s="120">
        <f>SUM(U5:U16)</f>
        <v>9013</v>
      </c>
    </row>
    <row r="35" ht="15">
      <c r="A35" s="3" t="s">
        <v>69</v>
      </c>
    </row>
    <row r="44" spans="1:4" ht="15">
      <c r="A44" s="274" t="s">
        <v>98</v>
      </c>
      <c r="B44" s="276" t="s">
        <v>104</v>
      </c>
      <c r="C44" s="277"/>
      <c r="D44" s="277"/>
    </row>
    <row r="45" spans="2:5" ht="15">
      <c r="B45" s="271" t="s">
        <v>99</v>
      </c>
      <c r="C45" s="272" t="s">
        <v>100</v>
      </c>
      <c r="D45" s="272" t="s">
        <v>101</v>
      </c>
      <c r="E45" s="272" t="s">
        <v>102</v>
      </c>
    </row>
    <row r="46" spans="1:5" ht="15">
      <c r="A46" s="3" t="s">
        <v>3</v>
      </c>
      <c r="B46" s="270">
        <v>40.5</v>
      </c>
      <c r="C46">
        <v>17</v>
      </c>
      <c r="D46">
        <v>1</v>
      </c>
      <c r="E46" s="270">
        <f>B46*C46*D46</f>
        <v>688.5</v>
      </c>
    </row>
    <row r="47" spans="2:5" ht="15">
      <c r="B47" s="270">
        <v>38.5</v>
      </c>
      <c r="C47">
        <v>17</v>
      </c>
      <c r="D47">
        <v>1</v>
      </c>
      <c r="E47" s="270">
        <f aca="true" t="shared" si="3" ref="E47:E53">B47*C47*D47</f>
        <v>654.5</v>
      </c>
    </row>
    <row r="48" spans="2:5" ht="15">
      <c r="B48" s="270">
        <v>40.5</v>
      </c>
      <c r="C48">
        <v>17</v>
      </c>
      <c r="D48">
        <v>1</v>
      </c>
      <c r="E48" s="270">
        <f t="shared" si="3"/>
        <v>688.5</v>
      </c>
    </row>
    <row r="49" spans="2:5" ht="15">
      <c r="B49" s="270">
        <v>37.5</v>
      </c>
      <c r="C49">
        <v>22</v>
      </c>
      <c r="D49">
        <v>2</v>
      </c>
      <c r="E49" s="270">
        <f t="shared" si="3"/>
        <v>1650</v>
      </c>
    </row>
    <row r="50" spans="2:5" ht="15">
      <c r="B50" s="270">
        <v>14</v>
      </c>
      <c r="C50">
        <v>11.5</v>
      </c>
      <c r="D50">
        <v>1</v>
      </c>
      <c r="E50" s="270">
        <f t="shared" si="3"/>
        <v>161</v>
      </c>
    </row>
    <row r="51" spans="1:5" ht="15">
      <c r="A51" s="3" t="s">
        <v>4</v>
      </c>
      <c r="B51" s="270">
        <v>56</v>
      </c>
      <c r="C51">
        <v>16.5</v>
      </c>
      <c r="D51">
        <v>3</v>
      </c>
      <c r="E51" s="270">
        <f t="shared" si="3"/>
        <v>2772</v>
      </c>
    </row>
    <row r="52" spans="2:5" ht="15">
      <c r="B52" s="270">
        <v>48</v>
      </c>
      <c r="C52">
        <v>20</v>
      </c>
      <c r="D52">
        <v>3</v>
      </c>
      <c r="E52" s="270">
        <f t="shared" si="3"/>
        <v>2880</v>
      </c>
    </row>
    <row r="53" spans="2:5" ht="15">
      <c r="B53" s="270">
        <v>56</v>
      </c>
      <c r="C53">
        <v>16.5</v>
      </c>
      <c r="D53">
        <v>3</v>
      </c>
      <c r="E53" s="270">
        <f t="shared" si="3"/>
        <v>2772</v>
      </c>
    </row>
    <row r="54" spans="1:5" ht="15">
      <c r="A54" s="275" t="s">
        <v>103</v>
      </c>
      <c r="B54" s="7"/>
      <c r="E54" s="273">
        <f>SUM(E46:E53)</f>
        <v>12266.5</v>
      </c>
    </row>
  </sheetData>
  <mergeCells count="1">
    <mergeCell ref="B44:D44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U46"/>
  <sheetViews>
    <sheetView zoomScale="75" zoomScaleNormal="75" workbookViewId="0" topLeftCell="A1">
      <pane xSplit="1" topLeftCell="B1" activePane="topRight" state="frozen"/>
      <selection pane="topLeft" activeCell="A1" sqref="A1"/>
      <selection pane="topRight" activeCell="U49" sqref="U49"/>
    </sheetView>
  </sheetViews>
  <sheetFormatPr defaultColWidth="11.5546875" defaultRowHeight="15"/>
  <cols>
    <col min="1" max="1" width="14.3359375" style="3" bestFit="1" customWidth="1"/>
    <col min="2" max="2" width="8.6640625" style="9" customWidth="1"/>
    <col min="3" max="3" width="6.3359375" style="0" bestFit="1" customWidth="1"/>
    <col min="4" max="4" width="8.6640625" style="0" bestFit="1" customWidth="1"/>
    <col min="5" max="5" width="6.3359375" style="0" bestFit="1" customWidth="1"/>
    <col min="6" max="6" width="8.6640625" style="0" bestFit="1" customWidth="1"/>
    <col min="7" max="7" width="6.3359375" style="0" bestFit="1" customWidth="1"/>
    <col min="8" max="8" width="8.6640625" style="0" bestFit="1" customWidth="1"/>
    <col min="9" max="9" width="6.3359375" style="0" bestFit="1" customWidth="1"/>
    <col min="10" max="10" width="8.6640625" style="0" bestFit="1" customWidth="1"/>
    <col min="11" max="11" width="6.3359375" style="0" bestFit="1" customWidth="1"/>
    <col min="12" max="12" width="8.6640625" style="0" bestFit="1" customWidth="1"/>
    <col min="13" max="13" width="6.3359375" style="0" bestFit="1" customWidth="1"/>
    <col min="14" max="14" width="9.10546875" style="0" customWidth="1"/>
    <col min="15" max="15" width="6.6640625" style="0" bestFit="1" customWidth="1"/>
    <col min="16" max="16" width="9.10546875" style="0" bestFit="1" customWidth="1"/>
    <col min="17" max="17" width="8.99609375" style="0" bestFit="1" customWidth="1"/>
    <col min="18" max="18" width="9.10546875" style="0" bestFit="1" customWidth="1"/>
    <col min="19" max="19" width="8.99609375" style="0" bestFit="1" customWidth="1"/>
    <col min="20" max="16384" width="8.6640625" style="0" customWidth="1"/>
  </cols>
  <sheetData>
    <row r="1" spans="1:20" s="12" customFormat="1" ht="15">
      <c r="A1" s="85" t="s">
        <v>72</v>
      </c>
      <c r="B1" s="12">
        <v>1998</v>
      </c>
      <c r="D1" s="12">
        <v>1999</v>
      </c>
      <c r="F1" s="12">
        <v>2000</v>
      </c>
      <c r="H1" s="12">
        <v>2001</v>
      </c>
      <c r="J1" s="12">
        <v>2002</v>
      </c>
      <c r="L1" s="12">
        <v>2003</v>
      </c>
      <c r="N1" s="12">
        <v>2004</v>
      </c>
      <c r="P1" s="12">
        <v>2005</v>
      </c>
      <c r="R1" s="12">
        <v>2006</v>
      </c>
      <c r="T1" s="12">
        <v>2007</v>
      </c>
    </row>
    <row r="2" spans="1:20" s="5" customFormat="1" ht="15">
      <c r="A2" s="4"/>
      <c r="B2" s="8" t="s">
        <v>38</v>
      </c>
      <c r="D2" s="8" t="s">
        <v>38</v>
      </c>
      <c r="F2" s="8" t="s">
        <v>38</v>
      </c>
      <c r="H2" s="5" t="s">
        <v>38</v>
      </c>
      <c r="J2" s="5" t="s">
        <v>38</v>
      </c>
      <c r="L2" s="8" t="s">
        <v>38</v>
      </c>
      <c r="N2" s="8" t="s">
        <v>38</v>
      </c>
      <c r="P2" s="8" t="s">
        <v>38</v>
      </c>
      <c r="R2" s="8" t="s">
        <v>38</v>
      </c>
      <c r="T2" s="8" t="s">
        <v>38</v>
      </c>
    </row>
    <row r="3" spans="1:21" s="5" customFormat="1" ht="15">
      <c r="A3" s="4" t="s">
        <v>55</v>
      </c>
      <c r="B3" s="8" t="s">
        <v>41</v>
      </c>
      <c r="C3" s="5" t="s">
        <v>40</v>
      </c>
      <c r="D3" s="8" t="s">
        <v>41</v>
      </c>
      <c r="E3" s="5" t="s">
        <v>40</v>
      </c>
      <c r="F3" s="8" t="s">
        <v>41</v>
      </c>
      <c r="G3" s="5" t="s">
        <v>40</v>
      </c>
      <c r="H3" s="5" t="s">
        <v>41</v>
      </c>
      <c r="I3" s="5" t="s">
        <v>40</v>
      </c>
      <c r="J3" s="5" t="s">
        <v>41</v>
      </c>
      <c r="K3" s="5" t="s">
        <v>40</v>
      </c>
      <c r="L3" s="8" t="s">
        <v>41</v>
      </c>
      <c r="M3" s="5" t="s">
        <v>40</v>
      </c>
      <c r="N3" s="8" t="s">
        <v>41</v>
      </c>
      <c r="O3" s="5" t="s">
        <v>40</v>
      </c>
      <c r="P3" s="8" t="s">
        <v>41</v>
      </c>
      <c r="Q3" s="5" t="s">
        <v>40</v>
      </c>
      <c r="R3" s="8" t="s">
        <v>41</v>
      </c>
      <c r="S3" s="5" t="s">
        <v>40</v>
      </c>
      <c r="T3" s="8" t="s">
        <v>41</v>
      </c>
      <c r="U3" s="5" t="s">
        <v>40</v>
      </c>
    </row>
    <row r="4" spans="1:2" s="5" customFormat="1" ht="15.75" thickBot="1">
      <c r="A4" s="4"/>
      <c r="B4" s="8"/>
    </row>
    <row r="5" spans="1:21" ht="15">
      <c r="A5" s="2" t="s">
        <v>42</v>
      </c>
      <c r="B5" s="28">
        <v>95</v>
      </c>
      <c r="C5" s="29">
        <v>625</v>
      </c>
      <c r="D5" s="28">
        <v>122.2</v>
      </c>
      <c r="E5" s="29">
        <v>822</v>
      </c>
      <c r="F5" s="28">
        <v>443.2</v>
      </c>
      <c r="G5" s="29">
        <v>3138</v>
      </c>
      <c r="H5" s="107">
        <v>697.56</v>
      </c>
      <c r="I5" s="108">
        <v>5550</v>
      </c>
      <c r="J5" s="107">
        <v>678.02</v>
      </c>
      <c r="K5" s="108">
        <v>5302</v>
      </c>
      <c r="L5" s="114">
        <v>706.79</v>
      </c>
      <c r="M5" s="29">
        <v>5135</v>
      </c>
      <c r="N5" s="115">
        <v>567.57</v>
      </c>
      <c r="O5" s="118">
        <v>4143</v>
      </c>
      <c r="P5" s="115">
        <v>606.33</v>
      </c>
      <c r="Q5" s="118">
        <v>4432</v>
      </c>
      <c r="R5" s="115">
        <v>496.61</v>
      </c>
      <c r="S5" s="118">
        <v>3150</v>
      </c>
      <c r="T5" s="115">
        <v>289.65</v>
      </c>
      <c r="U5" s="118">
        <v>1892</v>
      </c>
    </row>
    <row r="6" spans="1:21" ht="15">
      <c r="A6" s="2" t="s">
        <v>43</v>
      </c>
      <c r="B6" s="30">
        <v>276</v>
      </c>
      <c r="C6" s="31">
        <v>1933</v>
      </c>
      <c r="D6" s="30">
        <v>159.48</v>
      </c>
      <c r="E6" s="31">
        <v>1091</v>
      </c>
      <c r="F6" s="30">
        <v>507.44</v>
      </c>
      <c r="G6" s="31">
        <v>3125</v>
      </c>
      <c r="H6" s="109">
        <v>725.78</v>
      </c>
      <c r="I6" s="110">
        <v>5778</v>
      </c>
      <c r="J6" s="109">
        <v>650.46</v>
      </c>
      <c r="K6" s="110">
        <v>5083</v>
      </c>
      <c r="L6" s="111">
        <v>749.61</v>
      </c>
      <c r="M6" s="31">
        <v>5466</v>
      </c>
      <c r="N6" s="116">
        <v>636.82</v>
      </c>
      <c r="O6" s="91">
        <v>4659</v>
      </c>
      <c r="P6" s="116">
        <v>597.15</v>
      </c>
      <c r="Q6" s="91">
        <v>4349</v>
      </c>
      <c r="R6" s="116">
        <v>527.29</v>
      </c>
      <c r="S6" s="91">
        <v>3341</v>
      </c>
      <c r="T6" s="116">
        <v>496.32</v>
      </c>
      <c r="U6" s="91">
        <v>3384</v>
      </c>
    </row>
    <row r="7" spans="1:21" ht="15">
      <c r="A7" s="2" t="s">
        <v>44</v>
      </c>
      <c r="B7" s="30">
        <v>102</v>
      </c>
      <c r="C7" s="31">
        <v>678</v>
      </c>
      <c r="D7" s="30">
        <v>203.14</v>
      </c>
      <c r="E7" s="31">
        <v>1406</v>
      </c>
      <c r="F7" s="30">
        <v>499.46</v>
      </c>
      <c r="G7" s="31">
        <v>3075</v>
      </c>
      <c r="H7" s="109">
        <v>788.93</v>
      </c>
      <c r="I7" s="110">
        <v>6288</v>
      </c>
      <c r="J7" s="109">
        <v>721.53</v>
      </c>
      <c r="K7" s="110">
        <v>5613</v>
      </c>
      <c r="L7" s="111">
        <v>65.26</v>
      </c>
      <c r="M7" s="31">
        <v>449</v>
      </c>
      <c r="N7" s="116">
        <v>590.34</v>
      </c>
      <c r="O7" s="91">
        <v>4313</v>
      </c>
      <c r="P7" s="116">
        <v>637.73</v>
      </c>
      <c r="Q7" s="91">
        <v>4650</v>
      </c>
      <c r="R7" s="116">
        <v>552.87</v>
      </c>
      <c r="S7" s="91">
        <v>3507</v>
      </c>
      <c r="T7" s="116">
        <v>517.42</v>
      </c>
      <c r="U7" s="91">
        <v>4137</v>
      </c>
    </row>
    <row r="8" spans="1:21" ht="15">
      <c r="A8" s="2" t="s">
        <v>56</v>
      </c>
      <c r="B8" s="30">
        <v>171</v>
      </c>
      <c r="C8" s="31">
        <v>1177</v>
      </c>
      <c r="D8" s="30">
        <v>119.57</v>
      </c>
      <c r="E8" s="31">
        <v>803</v>
      </c>
      <c r="F8" s="30">
        <v>539.79</v>
      </c>
      <c r="G8" s="31">
        <v>4268</v>
      </c>
      <c r="H8" s="109">
        <v>832.51</v>
      </c>
      <c r="I8" s="110">
        <v>6640</v>
      </c>
      <c r="J8" s="109">
        <v>585.25</v>
      </c>
      <c r="K8" s="110">
        <v>4537</v>
      </c>
      <c r="L8" s="111">
        <v>554.64</v>
      </c>
      <c r="M8" s="31">
        <v>4283</v>
      </c>
      <c r="N8" s="116">
        <v>387.94</v>
      </c>
      <c r="O8" s="91">
        <v>2806</v>
      </c>
      <c r="P8" s="116">
        <v>389.76</v>
      </c>
      <c r="Q8" s="91">
        <v>2810</v>
      </c>
      <c r="R8" s="116">
        <v>398.68</v>
      </c>
      <c r="S8" s="91">
        <v>2506</v>
      </c>
      <c r="T8" s="116"/>
      <c r="U8" s="91"/>
    </row>
    <row r="9" spans="1:21" ht="15">
      <c r="A9" s="2" t="s">
        <v>46</v>
      </c>
      <c r="B9" s="30">
        <v>112</v>
      </c>
      <c r="C9" s="31">
        <v>1130</v>
      </c>
      <c r="D9" s="30">
        <v>85.73</v>
      </c>
      <c r="E9" s="31">
        <v>842</v>
      </c>
      <c r="F9" s="30">
        <v>558.4</v>
      </c>
      <c r="G9" s="31">
        <v>969</v>
      </c>
      <c r="H9" s="111">
        <v>560.62</v>
      </c>
      <c r="I9" s="31">
        <v>4444</v>
      </c>
      <c r="J9" s="111">
        <v>653.77</v>
      </c>
      <c r="K9" s="31">
        <v>5078</v>
      </c>
      <c r="L9" s="111">
        <v>412.91</v>
      </c>
      <c r="M9" s="31">
        <v>2998</v>
      </c>
      <c r="N9" s="116">
        <v>498.34</v>
      </c>
      <c r="O9" s="91">
        <v>3628</v>
      </c>
      <c r="P9" s="116">
        <v>380.19</v>
      </c>
      <c r="Q9" s="91">
        <v>2739</v>
      </c>
      <c r="R9" s="116">
        <v>490.95</v>
      </c>
      <c r="S9" s="91">
        <v>3105</v>
      </c>
      <c r="T9" s="116"/>
      <c r="U9" s="91"/>
    </row>
    <row r="10" spans="1:21" ht="15">
      <c r="A10" s="2" t="s">
        <v>47</v>
      </c>
      <c r="B10" s="30">
        <v>128</v>
      </c>
      <c r="C10" s="31">
        <v>1309</v>
      </c>
      <c r="D10" s="30">
        <v>99.53</v>
      </c>
      <c r="E10" s="31">
        <v>992</v>
      </c>
      <c r="F10" s="30">
        <v>454.72</v>
      </c>
      <c r="G10" s="31">
        <v>4208</v>
      </c>
      <c r="H10" s="111">
        <v>509.61</v>
      </c>
      <c r="I10" s="31">
        <v>4032</v>
      </c>
      <c r="J10" s="111">
        <v>510.4</v>
      </c>
      <c r="K10" s="31">
        <v>3946</v>
      </c>
      <c r="L10" s="111">
        <v>432.22</v>
      </c>
      <c r="M10" s="31">
        <v>3075</v>
      </c>
      <c r="N10" s="116">
        <v>221.79</v>
      </c>
      <c r="O10" s="91">
        <v>1569</v>
      </c>
      <c r="P10" s="116">
        <v>471.15</v>
      </c>
      <c r="Q10" s="91">
        <v>3414</v>
      </c>
      <c r="R10" s="116">
        <v>380.03</v>
      </c>
      <c r="S10" s="91">
        <v>2385</v>
      </c>
      <c r="T10" s="116"/>
      <c r="U10" s="91"/>
    </row>
    <row r="11" spans="1:21" ht="15">
      <c r="A11" s="2" t="s">
        <v>48</v>
      </c>
      <c r="B11" s="30">
        <v>130</v>
      </c>
      <c r="C11" s="31">
        <v>1324</v>
      </c>
      <c r="D11" s="30">
        <v>133.85</v>
      </c>
      <c r="E11" s="31">
        <v>1365</v>
      </c>
      <c r="F11" s="30">
        <v>398.11</v>
      </c>
      <c r="G11" s="31">
        <v>3673</v>
      </c>
      <c r="H11" s="111">
        <v>518.15</v>
      </c>
      <c r="I11" s="31">
        <v>3419</v>
      </c>
      <c r="J11" s="111">
        <v>431.88</v>
      </c>
      <c r="K11" s="31">
        <v>3326</v>
      </c>
      <c r="L11" s="111">
        <v>226.87</v>
      </c>
      <c r="M11" s="31">
        <v>1610</v>
      </c>
      <c r="N11" s="116">
        <v>275.51</v>
      </c>
      <c r="O11" s="91">
        <v>1969</v>
      </c>
      <c r="P11" s="116">
        <v>435.98</v>
      </c>
      <c r="Q11" s="91">
        <v>3153</v>
      </c>
      <c r="R11" s="116">
        <v>560.57</v>
      </c>
      <c r="S11" s="91">
        <v>3557</v>
      </c>
      <c r="T11" s="116"/>
      <c r="U11" s="91"/>
    </row>
    <row r="12" spans="1:21" ht="15">
      <c r="A12" s="2" t="s">
        <v>49</v>
      </c>
      <c r="B12" s="30">
        <v>259</v>
      </c>
      <c r="C12" s="31">
        <v>2732</v>
      </c>
      <c r="D12" s="30">
        <v>271.02</v>
      </c>
      <c r="E12" s="31">
        <v>2856</v>
      </c>
      <c r="F12" s="30">
        <v>166.22</v>
      </c>
      <c r="G12" s="31">
        <v>2899</v>
      </c>
      <c r="H12" s="111">
        <v>389.76</v>
      </c>
      <c r="I12" s="31">
        <v>3064</v>
      </c>
      <c r="J12" s="111">
        <v>404.01</v>
      </c>
      <c r="K12" s="31">
        <v>3106</v>
      </c>
      <c r="L12" s="111">
        <v>532.2</v>
      </c>
      <c r="M12" s="31">
        <v>3888</v>
      </c>
      <c r="N12" s="116">
        <v>395.59</v>
      </c>
      <c r="O12" s="91">
        <v>2863</v>
      </c>
      <c r="P12" s="116">
        <v>419.81</v>
      </c>
      <c r="Q12" s="91">
        <v>3033</v>
      </c>
      <c r="R12" s="116">
        <v>497.72</v>
      </c>
      <c r="S12" s="91">
        <v>3149</v>
      </c>
      <c r="T12" s="116"/>
      <c r="U12" s="91"/>
    </row>
    <row r="13" spans="1:21" ht="15">
      <c r="A13" s="2" t="s">
        <v>50</v>
      </c>
      <c r="B13" s="30">
        <v>116</v>
      </c>
      <c r="C13" s="31">
        <v>1173</v>
      </c>
      <c r="D13" s="30">
        <v>157.49</v>
      </c>
      <c r="E13" s="31">
        <v>1622</v>
      </c>
      <c r="F13" s="30">
        <v>183.12</v>
      </c>
      <c r="G13" s="31">
        <v>1641</v>
      </c>
      <c r="H13" s="111">
        <v>213.21</v>
      </c>
      <c r="I13" s="31">
        <v>1638</v>
      </c>
      <c r="J13" s="111">
        <v>296.99</v>
      </c>
      <c r="K13" s="31">
        <v>2261</v>
      </c>
      <c r="L13" s="111">
        <v>354.59</v>
      </c>
      <c r="M13" s="31">
        <v>2563</v>
      </c>
      <c r="N13" s="116">
        <v>152.22</v>
      </c>
      <c r="O13" s="91">
        <v>1051</v>
      </c>
      <c r="P13" s="116">
        <v>152.84</v>
      </c>
      <c r="Q13" s="91">
        <v>1052</v>
      </c>
      <c r="R13" s="116">
        <v>222.79</v>
      </c>
      <c r="S13" s="91">
        <v>1356</v>
      </c>
      <c r="T13" s="116"/>
      <c r="U13" s="91"/>
    </row>
    <row r="14" spans="1:21" ht="15">
      <c r="A14" s="2" t="s">
        <v>51</v>
      </c>
      <c r="B14" s="30">
        <v>140.2</v>
      </c>
      <c r="C14" s="31">
        <v>1434</v>
      </c>
      <c r="D14" s="30">
        <v>163.01</v>
      </c>
      <c r="E14" s="31">
        <v>1682</v>
      </c>
      <c r="F14" s="30">
        <v>363.42</v>
      </c>
      <c r="G14" s="31">
        <v>3410</v>
      </c>
      <c r="H14" s="111">
        <v>501.16</v>
      </c>
      <c r="I14" s="31">
        <v>3897</v>
      </c>
      <c r="J14" s="111">
        <v>485.23</v>
      </c>
      <c r="K14" s="31">
        <v>3499</v>
      </c>
      <c r="L14" s="111">
        <v>593.59</v>
      </c>
      <c r="M14" s="31">
        <v>4346</v>
      </c>
      <c r="N14" s="116">
        <v>351.95</v>
      </c>
      <c r="O14" s="91">
        <v>2270</v>
      </c>
      <c r="P14" s="116">
        <v>248.92</v>
      </c>
      <c r="Q14" s="91">
        <v>1765</v>
      </c>
      <c r="R14" s="116">
        <v>337.48</v>
      </c>
      <c r="S14" s="91">
        <v>2096</v>
      </c>
      <c r="T14" s="116"/>
      <c r="U14" s="91"/>
    </row>
    <row r="15" spans="1:21" ht="15">
      <c r="A15" s="2" t="s">
        <v>52</v>
      </c>
      <c r="B15" s="30">
        <v>123.55</v>
      </c>
      <c r="C15" s="31">
        <v>1253</v>
      </c>
      <c r="D15" s="30">
        <v>298.98</v>
      </c>
      <c r="E15" s="31">
        <v>1388</v>
      </c>
      <c r="F15" s="30">
        <v>525.41</v>
      </c>
      <c r="G15" s="31">
        <v>4970</v>
      </c>
      <c r="H15" s="111">
        <v>600.49</v>
      </c>
      <c r="I15" s="31">
        <v>4766</v>
      </c>
      <c r="J15" s="111">
        <v>697.59</v>
      </c>
      <c r="K15" s="31">
        <v>5067</v>
      </c>
      <c r="L15" s="111">
        <v>617.28</v>
      </c>
      <c r="M15" s="31">
        <v>4513</v>
      </c>
      <c r="N15" s="116">
        <v>451.33</v>
      </c>
      <c r="O15" s="91">
        <v>3278</v>
      </c>
      <c r="P15" s="116">
        <v>445.31</v>
      </c>
      <c r="Q15" s="91">
        <v>3235</v>
      </c>
      <c r="R15" s="116">
        <v>290.07</v>
      </c>
      <c r="S15" s="91">
        <v>1800</v>
      </c>
      <c r="T15" s="116"/>
      <c r="U15" s="91"/>
    </row>
    <row r="16" spans="1:21" ht="15.75" thickBot="1">
      <c r="A16" s="2" t="s">
        <v>53</v>
      </c>
      <c r="B16" s="53">
        <v>129.41</v>
      </c>
      <c r="C16" s="43">
        <v>874</v>
      </c>
      <c r="D16" s="53">
        <v>279.51</v>
      </c>
      <c r="E16" s="43">
        <v>1957</v>
      </c>
      <c r="F16" s="53">
        <v>639.36</v>
      </c>
      <c r="G16" s="43">
        <v>5080</v>
      </c>
      <c r="H16" s="111">
        <v>828.83</v>
      </c>
      <c r="I16" s="31">
        <v>6500</v>
      </c>
      <c r="J16" s="111">
        <v>757.03</v>
      </c>
      <c r="K16" s="31">
        <v>5506</v>
      </c>
      <c r="L16" s="111">
        <v>737.77</v>
      </c>
      <c r="M16" s="31">
        <v>5410</v>
      </c>
      <c r="N16" s="116">
        <v>588.46</v>
      </c>
      <c r="O16" s="91">
        <v>4299</v>
      </c>
      <c r="P16" s="116">
        <v>505.95</v>
      </c>
      <c r="Q16" s="91">
        <v>3361</v>
      </c>
      <c r="R16" s="116">
        <v>274.46</v>
      </c>
      <c r="S16" s="91">
        <v>1819</v>
      </c>
      <c r="T16" s="116"/>
      <c r="U16" s="91"/>
    </row>
    <row r="17" spans="1:21" s="1" customFormat="1" ht="15.75" thickBot="1">
      <c r="A17" s="2" t="s">
        <v>54</v>
      </c>
      <c r="B17" s="56">
        <f aca="true" t="shared" si="0" ref="B17:G17">SUM(B5:B16)</f>
        <v>1782.16</v>
      </c>
      <c r="C17" s="57">
        <f t="shared" si="0"/>
        <v>15642</v>
      </c>
      <c r="D17" s="56">
        <f t="shared" si="0"/>
        <v>2093.51</v>
      </c>
      <c r="E17" s="57">
        <f t="shared" si="0"/>
        <v>16826</v>
      </c>
      <c r="F17" s="56">
        <f t="shared" si="0"/>
        <v>5278.65</v>
      </c>
      <c r="G17" s="57">
        <f t="shared" si="0"/>
        <v>40456</v>
      </c>
      <c r="H17" s="44">
        <f aca="true" t="shared" si="1" ref="H17:M17">SUM(H5:H16)</f>
        <v>7166.609999999999</v>
      </c>
      <c r="I17" s="46">
        <f t="shared" si="1"/>
        <v>56016</v>
      </c>
      <c r="J17" s="44">
        <f t="shared" si="1"/>
        <v>6872.160000000001</v>
      </c>
      <c r="K17" s="46">
        <f t="shared" si="1"/>
        <v>52324</v>
      </c>
      <c r="L17" s="46">
        <f t="shared" si="1"/>
        <v>5983.73</v>
      </c>
      <c r="M17" s="46">
        <f t="shared" si="1"/>
        <v>43736</v>
      </c>
      <c r="N17" s="193">
        <f aca="true" t="shared" si="2" ref="N17:S17">SUM(N5:N16)</f>
        <v>5117.860000000001</v>
      </c>
      <c r="O17" s="120">
        <f t="shared" si="2"/>
        <v>36848</v>
      </c>
      <c r="P17" s="193">
        <f t="shared" si="2"/>
        <v>5291.120000000001</v>
      </c>
      <c r="Q17" s="120">
        <f t="shared" si="2"/>
        <v>37993</v>
      </c>
      <c r="R17" s="193">
        <f t="shared" si="2"/>
        <v>5029.5199999999995</v>
      </c>
      <c r="S17" s="120">
        <f t="shared" si="2"/>
        <v>31771</v>
      </c>
      <c r="T17" s="193">
        <f>SUM(T5:T16)</f>
        <v>1303.3899999999999</v>
      </c>
      <c r="U17" s="120">
        <f>SUM(U5:U16)</f>
        <v>9413</v>
      </c>
    </row>
    <row r="42" spans="1:4" ht="15">
      <c r="A42" s="274"/>
      <c r="B42" s="276"/>
      <c r="C42" s="277"/>
      <c r="D42" s="277"/>
    </row>
    <row r="43" spans="2:5" ht="15">
      <c r="B43" s="271"/>
      <c r="C43" s="272"/>
      <c r="D43" s="272"/>
      <c r="E43" s="272"/>
    </row>
    <row r="44" spans="2:5" ht="15">
      <c r="B44" s="270"/>
      <c r="E44" s="270"/>
    </row>
    <row r="45" spans="2:5" ht="15">
      <c r="B45" s="270"/>
      <c r="E45" s="270"/>
    </row>
    <row r="46" spans="1:5" ht="15">
      <c r="A46" s="275"/>
      <c r="B46" s="7"/>
      <c r="E46" s="273"/>
    </row>
  </sheetData>
  <mergeCells count="1">
    <mergeCell ref="B42:D42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U46"/>
  <sheetViews>
    <sheetView zoomScale="75" zoomScaleNormal="75" workbookViewId="0" topLeftCell="A1">
      <pane xSplit="1" topLeftCell="B1" activePane="topRight" state="frozen"/>
      <selection pane="topLeft" activeCell="A1" sqref="A1"/>
      <selection pane="topRight" activeCell="A43" sqref="A43:IV43"/>
    </sheetView>
  </sheetViews>
  <sheetFormatPr defaultColWidth="11.5546875" defaultRowHeight="15"/>
  <cols>
    <col min="1" max="1" width="14.3359375" style="3" bestFit="1" customWidth="1"/>
    <col min="2" max="2" width="8.6640625" style="9" customWidth="1"/>
    <col min="3" max="3" width="6.3359375" style="0" bestFit="1" customWidth="1"/>
    <col min="4" max="4" width="8.6640625" style="0" bestFit="1" customWidth="1"/>
    <col min="5" max="5" width="6.3359375" style="0" bestFit="1" customWidth="1"/>
    <col min="6" max="6" width="8.6640625" style="0" bestFit="1" customWidth="1"/>
    <col min="7" max="7" width="6.3359375" style="0" bestFit="1" customWidth="1"/>
    <col min="8" max="8" width="8.6640625" style="0" bestFit="1" customWidth="1"/>
    <col min="9" max="9" width="9.3359375" style="0" bestFit="1" customWidth="1"/>
    <col min="10" max="10" width="8.6640625" style="0" bestFit="1" customWidth="1"/>
    <col min="11" max="11" width="6.3359375" style="0" bestFit="1" customWidth="1"/>
    <col min="12" max="12" width="8.6640625" style="0" bestFit="1" customWidth="1"/>
    <col min="13" max="13" width="6.3359375" style="0" bestFit="1" customWidth="1"/>
    <col min="14" max="14" width="9.10546875" style="0" customWidth="1"/>
    <col min="15" max="15" width="6.6640625" style="0" bestFit="1" customWidth="1"/>
    <col min="16" max="16" width="9.10546875" style="0" bestFit="1" customWidth="1"/>
    <col min="17" max="17" width="8.99609375" style="0" bestFit="1" customWidth="1"/>
    <col min="18" max="18" width="9.10546875" style="0" bestFit="1" customWidth="1"/>
    <col min="19" max="19" width="8.99609375" style="0" bestFit="1" customWidth="1"/>
    <col min="20" max="16384" width="8.6640625" style="0" customWidth="1"/>
  </cols>
  <sheetData>
    <row r="1" spans="1:20" s="12" customFormat="1" ht="15">
      <c r="A1" s="85" t="s">
        <v>71</v>
      </c>
      <c r="B1" s="12">
        <v>1998</v>
      </c>
      <c r="D1" s="12">
        <v>1999</v>
      </c>
      <c r="F1" s="12">
        <v>2000</v>
      </c>
      <c r="H1" s="12">
        <v>2001</v>
      </c>
      <c r="J1" s="12">
        <v>2002</v>
      </c>
      <c r="L1" s="12">
        <v>2003</v>
      </c>
      <c r="N1" s="12">
        <v>2004</v>
      </c>
      <c r="P1" s="12">
        <v>2005</v>
      </c>
      <c r="R1" s="12">
        <v>2006</v>
      </c>
      <c r="T1" s="12">
        <v>2007</v>
      </c>
    </row>
    <row r="2" spans="1:20" s="5" customFormat="1" ht="15">
      <c r="A2" s="4"/>
      <c r="B2" s="8" t="s">
        <v>38</v>
      </c>
      <c r="D2" s="8" t="s">
        <v>38</v>
      </c>
      <c r="F2" s="8" t="s">
        <v>38</v>
      </c>
      <c r="H2" s="5" t="s">
        <v>38</v>
      </c>
      <c r="J2" s="5" t="s">
        <v>38</v>
      </c>
      <c r="L2" s="8" t="s">
        <v>38</v>
      </c>
      <c r="N2" s="8" t="s">
        <v>38</v>
      </c>
      <c r="P2" s="8" t="s">
        <v>38</v>
      </c>
      <c r="R2" s="8" t="s">
        <v>38</v>
      </c>
      <c r="T2" s="8" t="s">
        <v>38</v>
      </c>
    </row>
    <row r="3" spans="1:21" s="5" customFormat="1" ht="15">
      <c r="A3" s="4" t="s">
        <v>55</v>
      </c>
      <c r="B3" s="8" t="s">
        <v>41</v>
      </c>
      <c r="C3" s="5" t="s">
        <v>40</v>
      </c>
      <c r="D3" s="8" t="s">
        <v>41</v>
      </c>
      <c r="E3" s="5" t="s">
        <v>40</v>
      </c>
      <c r="F3" s="8" t="s">
        <v>41</v>
      </c>
      <c r="G3" s="5" t="s">
        <v>40</v>
      </c>
      <c r="H3" s="5" t="s">
        <v>41</v>
      </c>
      <c r="I3" s="5" t="s">
        <v>40</v>
      </c>
      <c r="J3" s="5" t="s">
        <v>41</v>
      </c>
      <c r="K3" s="5" t="s">
        <v>40</v>
      </c>
      <c r="L3" s="8" t="s">
        <v>41</v>
      </c>
      <c r="M3" s="5" t="s">
        <v>40</v>
      </c>
      <c r="N3" s="8" t="s">
        <v>41</v>
      </c>
      <c r="O3" s="5" t="s">
        <v>40</v>
      </c>
      <c r="P3" s="8" t="s">
        <v>41</v>
      </c>
      <c r="Q3" s="5" t="s">
        <v>40</v>
      </c>
      <c r="R3" s="8" t="s">
        <v>41</v>
      </c>
      <c r="S3" s="5" t="s">
        <v>40</v>
      </c>
      <c r="T3" s="8" t="s">
        <v>41</v>
      </c>
      <c r="U3" s="5" t="s">
        <v>40</v>
      </c>
    </row>
    <row r="4" spans="1:2" s="5" customFormat="1" ht="15.75" thickBot="1">
      <c r="A4" s="4"/>
      <c r="B4" s="8"/>
    </row>
    <row r="5" spans="1:21" ht="15">
      <c r="A5" s="2" t="s">
        <v>42</v>
      </c>
      <c r="B5" s="28">
        <v>471</v>
      </c>
      <c r="C5" s="29">
        <v>2891</v>
      </c>
      <c r="D5" s="51">
        <v>509.93</v>
      </c>
      <c r="E5" s="29">
        <v>3616</v>
      </c>
      <c r="F5" s="51">
        <v>427.13</v>
      </c>
      <c r="G5" s="29">
        <v>3038</v>
      </c>
      <c r="H5" s="107">
        <v>655.32</v>
      </c>
      <c r="I5" s="108">
        <v>5184</v>
      </c>
      <c r="J5" s="107">
        <v>174.54</v>
      </c>
      <c r="K5" s="108">
        <v>1370</v>
      </c>
      <c r="L5" s="114">
        <v>255.33</v>
      </c>
      <c r="M5" s="29">
        <v>1861</v>
      </c>
      <c r="N5" s="115">
        <v>745.76</v>
      </c>
      <c r="O5" s="118">
        <v>5458</v>
      </c>
      <c r="P5" s="115">
        <v>675.78</v>
      </c>
      <c r="Q5" s="118">
        <v>4946</v>
      </c>
      <c r="R5" s="115">
        <v>560.11</v>
      </c>
      <c r="S5" s="118">
        <v>3549</v>
      </c>
      <c r="T5" s="115">
        <v>256.11</v>
      </c>
      <c r="U5" s="118">
        <v>2050</v>
      </c>
    </row>
    <row r="6" spans="1:21" ht="15">
      <c r="A6" s="2" t="s">
        <v>43</v>
      </c>
      <c r="B6" s="30">
        <v>477</v>
      </c>
      <c r="C6" s="31">
        <v>3344</v>
      </c>
      <c r="D6" s="52">
        <v>383.29</v>
      </c>
      <c r="E6" s="31">
        <v>2732</v>
      </c>
      <c r="F6" s="52">
        <v>615.85</v>
      </c>
      <c r="G6" s="31">
        <v>3796</v>
      </c>
      <c r="H6" s="109">
        <v>664.38</v>
      </c>
      <c r="I6" s="110">
        <v>5256</v>
      </c>
      <c r="J6" s="109">
        <v>305.66</v>
      </c>
      <c r="K6" s="110">
        <v>2395</v>
      </c>
      <c r="L6" s="111">
        <v>534.8</v>
      </c>
      <c r="M6" s="31">
        <v>3883</v>
      </c>
      <c r="N6" s="116">
        <v>736.09</v>
      </c>
      <c r="O6" s="91">
        <v>5387</v>
      </c>
      <c r="P6" s="116">
        <v>524.26</v>
      </c>
      <c r="Q6" s="91">
        <v>3816</v>
      </c>
      <c r="R6" s="116">
        <v>500.45</v>
      </c>
      <c r="S6" s="91">
        <v>3171</v>
      </c>
      <c r="T6" s="116">
        <v>489.28</v>
      </c>
      <c r="U6" s="91">
        <v>3861</v>
      </c>
    </row>
    <row r="7" spans="1:21" ht="15">
      <c r="A7" s="2" t="s">
        <v>44</v>
      </c>
      <c r="B7" s="30">
        <v>440</v>
      </c>
      <c r="C7" s="31">
        <v>3388</v>
      </c>
      <c r="D7" s="52">
        <v>323.99</v>
      </c>
      <c r="E7" s="31">
        <v>2318</v>
      </c>
      <c r="F7" s="52">
        <v>501.9</v>
      </c>
      <c r="G7" s="31">
        <v>3104</v>
      </c>
      <c r="H7" s="109">
        <v>349.48</v>
      </c>
      <c r="I7" s="110">
        <v>2753</v>
      </c>
      <c r="J7" s="109">
        <v>302.62</v>
      </c>
      <c r="K7" s="110">
        <v>2357</v>
      </c>
      <c r="L7" s="111">
        <v>734.37</v>
      </c>
      <c r="M7" s="31">
        <v>5330</v>
      </c>
      <c r="N7" s="116">
        <v>720.09</v>
      </c>
      <c r="O7" s="91">
        <v>5270</v>
      </c>
      <c r="P7" s="116">
        <v>639.97</v>
      </c>
      <c r="Q7" s="91">
        <v>4657</v>
      </c>
      <c r="R7" s="116">
        <v>588.78</v>
      </c>
      <c r="S7" s="91">
        <v>3735</v>
      </c>
      <c r="T7" s="116">
        <v>527.66</v>
      </c>
      <c r="U7" s="91">
        <v>4171</v>
      </c>
    </row>
    <row r="8" spans="1:21" ht="15">
      <c r="A8" s="2" t="s">
        <v>56</v>
      </c>
      <c r="B8" s="30">
        <v>158</v>
      </c>
      <c r="C8" s="31">
        <v>3129</v>
      </c>
      <c r="D8" s="52">
        <v>323.99</v>
      </c>
      <c r="E8" s="31">
        <v>2318</v>
      </c>
      <c r="F8" s="52">
        <v>447.37</v>
      </c>
      <c r="G8" s="31">
        <v>2772</v>
      </c>
      <c r="H8" s="111">
        <v>228.2</v>
      </c>
      <c r="I8" s="31">
        <v>351.45</v>
      </c>
      <c r="J8" s="111">
        <v>250.88</v>
      </c>
      <c r="K8" s="31">
        <v>1955</v>
      </c>
      <c r="L8" s="111">
        <v>599.83</v>
      </c>
      <c r="M8" s="31">
        <v>4502</v>
      </c>
      <c r="N8" s="116">
        <v>625.03</v>
      </c>
      <c r="O8" s="91">
        <v>4575</v>
      </c>
      <c r="P8" s="116">
        <v>211.68</v>
      </c>
      <c r="Q8" s="91">
        <v>1544</v>
      </c>
      <c r="R8" s="116">
        <v>367.15</v>
      </c>
      <c r="S8" s="91">
        <v>2320</v>
      </c>
      <c r="T8" s="116"/>
      <c r="U8" s="91"/>
    </row>
    <row r="9" spans="1:21" ht="15">
      <c r="A9" s="2" t="s">
        <v>46</v>
      </c>
      <c r="B9" s="30">
        <v>68</v>
      </c>
      <c r="C9" s="31">
        <v>1684</v>
      </c>
      <c r="D9" s="52">
        <v>107.82</v>
      </c>
      <c r="E9" s="31">
        <v>1151</v>
      </c>
      <c r="F9" s="52">
        <v>212.74</v>
      </c>
      <c r="G9" s="31">
        <v>1959</v>
      </c>
      <c r="H9" s="111">
        <v>156.74</v>
      </c>
      <c r="I9" s="31">
        <v>1221</v>
      </c>
      <c r="J9" s="111">
        <v>213.82</v>
      </c>
      <c r="K9" s="31">
        <v>1667</v>
      </c>
      <c r="L9" s="111">
        <v>527.88</v>
      </c>
      <c r="M9" s="31">
        <v>3865</v>
      </c>
      <c r="N9" s="116">
        <v>708.19</v>
      </c>
      <c r="O9" s="91">
        <v>5183</v>
      </c>
      <c r="P9" s="116">
        <v>318.03</v>
      </c>
      <c r="Q9" s="91">
        <v>2317</v>
      </c>
      <c r="R9" s="116">
        <v>297.93</v>
      </c>
      <c r="S9" s="91">
        <v>1878</v>
      </c>
      <c r="T9" s="116"/>
      <c r="U9" s="91"/>
    </row>
    <row r="10" spans="1:21" ht="15">
      <c r="A10" s="2" t="s">
        <v>47</v>
      </c>
      <c r="B10" s="30">
        <v>26</v>
      </c>
      <c r="C10" s="31">
        <v>739</v>
      </c>
      <c r="D10" s="52">
        <v>44.79</v>
      </c>
      <c r="E10" s="31">
        <v>491</v>
      </c>
      <c r="F10" s="52">
        <v>154.21</v>
      </c>
      <c r="G10" s="31">
        <v>1426</v>
      </c>
      <c r="H10" s="111">
        <v>114.34</v>
      </c>
      <c r="I10" s="31">
        <v>884</v>
      </c>
      <c r="J10" s="111">
        <v>183.45</v>
      </c>
      <c r="K10" s="31">
        <v>1431</v>
      </c>
      <c r="L10" s="111">
        <v>527.2</v>
      </c>
      <c r="M10" s="31">
        <v>3860</v>
      </c>
      <c r="N10" s="116">
        <v>633.92</v>
      </c>
      <c r="O10" s="91">
        <v>4640</v>
      </c>
      <c r="P10" s="116">
        <v>95.43</v>
      </c>
      <c r="Q10" s="91">
        <v>699</v>
      </c>
      <c r="R10" s="116">
        <v>121.58</v>
      </c>
      <c r="S10" s="91">
        <v>752</v>
      </c>
      <c r="T10" s="116"/>
      <c r="U10" s="91"/>
    </row>
    <row r="11" spans="1:21" ht="15">
      <c r="A11" s="2" t="s">
        <v>48</v>
      </c>
      <c r="B11" s="30">
        <v>22</v>
      </c>
      <c r="C11" s="31">
        <v>297</v>
      </c>
      <c r="D11" s="52">
        <v>23.21</v>
      </c>
      <c r="E11" s="31">
        <v>265</v>
      </c>
      <c r="F11" s="52">
        <v>97.2</v>
      </c>
      <c r="G11" s="31">
        <v>907</v>
      </c>
      <c r="H11" s="111">
        <v>23</v>
      </c>
      <c r="I11" s="31">
        <v>158</v>
      </c>
      <c r="J11" s="111">
        <v>110.48</v>
      </c>
      <c r="K11" s="31">
        <v>864</v>
      </c>
      <c r="L11" s="111">
        <v>45.35</v>
      </c>
      <c r="M11" s="31">
        <v>337</v>
      </c>
      <c r="N11" s="116">
        <v>481</v>
      </c>
      <c r="O11" s="91">
        <v>3522</v>
      </c>
      <c r="P11" s="116">
        <v>54.84</v>
      </c>
      <c r="Q11" s="91">
        <v>404</v>
      </c>
      <c r="R11" s="116">
        <v>83.37</v>
      </c>
      <c r="S11" s="91">
        <v>508</v>
      </c>
      <c r="T11" s="116"/>
      <c r="U11" s="91"/>
    </row>
    <row r="12" spans="1:21" ht="15">
      <c r="A12" s="2" t="s">
        <v>49</v>
      </c>
      <c r="B12" s="30">
        <v>15</v>
      </c>
      <c r="C12" s="31">
        <v>257</v>
      </c>
      <c r="D12" s="52">
        <v>18.82</v>
      </c>
      <c r="E12" s="31">
        <v>219</v>
      </c>
      <c r="F12" s="52">
        <v>94</v>
      </c>
      <c r="G12" s="31">
        <v>878</v>
      </c>
      <c r="H12" s="111">
        <v>26.9</v>
      </c>
      <c r="I12" s="31">
        <v>189</v>
      </c>
      <c r="J12" s="111">
        <v>22.32</v>
      </c>
      <c r="K12" s="31">
        <v>179</v>
      </c>
      <c r="L12" s="111">
        <v>30.85</v>
      </c>
      <c r="M12" s="31">
        <v>231</v>
      </c>
      <c r="N12" s="116">
        <v>369.11</v>
      </c>
      <c r="O12" s="91">
        <v>2704</v>
      </c>
      <c r="P12" s="116">
        <v>258.81</v>
      </c>
      <c r="Q12" s="91">
        <v>1857</v>
      </c>
      <c r="R12" s="116">
        <v>52.04</v>
      </c>
      <c r="S12" s="91">
        <v>308</v>
      </c>
      <c r="T12" s="116"/>
      <c r="U12" s="91"/>
    </row>
    <row r="13" spans="1:21" ht="15">
      <c r="A13" s="2" t="s">
        <v>50</v>
      </c>
      <c r="B13" s="30">
        <v>15.76</v>
      </c>
      <c r="C13" s="31">
        <v>187</v>
      </c>
      <c r="D13" s="52">
        <v>30.09</v>
      </c>
      <c r="E13" s="31">
        <v>337</v>
      </c>
      <c r="F13" s="52">
        <v>115.91</v>
      </c>
      <c r="G13" s="31">
        <v>1062</v>
      </c>
      <c r="H13" s="111">
        <v>33.06</v>
      </c>
      <c r="I13" s="31">
        <v>238</v>
      </c>
      <c r="J13" s="111">
        <v>25.02</v>
      </c>
      <c r="K13" s="31">
        <v>200</v>
      </c>
      <c r="L13" s="111">
        <v>47.54</v>
      </c>
      <c r="M13" s="31">
        <v>353</v>
      </c>
      <c r="N13" s="116">
        <v>352.86</v>
      </c>
      <c r="O13" s="91">
        <v>2803</v>
      </c>
      <c r="P13" s="116">
        <v>76.65</v>
      </c>
      <c r="Q13" s="91">
        <v>533</v>
      </c>
      <c r="R13" s="116">
        <v>146.36</v>
      </c>
      <c r="S13" s="91">
        <v>904</v>
      </c>
      <c r="T13" s="116"/>
      <c r="U13" s="91"/>
    </row>
    <row r="14" spans="1:21" ht="15">
      <c r="A14" s="2" t="s">
        <v>51</v>
      </c>
      <c r="B14" s="30">
        <v>27.32</v>
      </c>
      <c r="C14" s="31">
        <v>308</v>
      </c>
      <c r="D14" s="52">
        <v>77.84</v>
      </c>
      <c r="E14" s="31">
        <v>837</v>
      </c>
      <c r="F14" s="52">
        <v>166.81</v>
      </c>
      <c r="G14" s="31">
        <v>0</v>
      </c>
      <c r="H14" s="111">
        <v>72.08</v>
      </c>
      <c r="I14" s="31">
        <v>569</v>
      </c>
      <c r="J14" s="111">
        <v>65.7</v>
      </c>
      <c r="K14" s="31">
        <v>483</v>
      </c>
      <c r="L14" s="111">
        <v>104.16</v>
      </c>
      <c r="M14" s="31">
        <v>767</v>
      </c>
      <c r="N14" s="116">
        <v>422.23</v>
      </c>
      <c r="O14" s="91">
        <v>3122</v>
      </c>
      <c r="P14" s="116">
        <v>93.02</v>
      </c>
      <c r="Q14" s="91">
        <v>652</v>
      </c>
      <c r="R14" s="116">
        <v>239.41</v>
      </c>
      <c r="S14" s="91">
        <v>1494</v>
      </c>
      <c r="T14" s="116"/>
      <c r="U14" s="91"/>
    </row>
    <row r="15" spans="1:21" ht="15">
      <c r="A15" s="2" t="s">
        <v>52</v>
      </c>
      <c r="B15" s="30">
        <v>62.84</v>
      </c>
      <c r="C15" s="31">
        <v>680</v>
      </c>
      <c r="D15" s="52">
        <v>247.74</v>
      </c>
      <c r="E15" s="31">
        <v>1801</v>
      </c>
      <c r="F15" s="52">
        <v>300.12</v>
      </c>
      <c r="G15" s="31">
        <v>2771</v>
      </c>
      <c r="H15" s="111">
        <v>99.83</v>
      </c>
      <c r="I15" s="31">
        <v>786</v>
      </c>
      <c r="J15" s="111">
        <v>142.64</v>
      </c>
      <c r="K15" s="31">
        <v>1042</v>
      </c>
      <c r="L15" s="111">
        <v>141.91</v>
      </c>
      <c r="M15" s="31">
        <v>1043</v>
      </c>
      <c r="N15" s="116">
        <v>477.03</v>
      </c>
      <c r="O15" s="91">
        <v>3493</v>
      </c>
      <c r="P15" s="116">
        <v>168.07</v>
      </c>
      <c r="Q15" s="91">
        <v>1210</v>
      </c>
      <c r="R15" s="116">
        <v>274.91</v>
      </c>
      <c r="S15" s="91">
        <v>1729</v>
      </c>
      <c r="T15" s="116"/>
      <c r="U15" s="91"/>
    </row>
    <row r="16" spans="1:21" ht="15.75" thickBot="1">
      <c r="A16" s="2" t="s">
        <v>53</v>
      </c>
      <c r="B16" s="53">
        <v>218.27</v>
      </c>
      <c r="C16" s="43">
        <v>1580</v>
      </c>
      <c r="D16" s="59">
        <v>311.47</v>
      </c>
      <c r="E16" s="43">
        <v>2207</v>
      </c>
      <c r="F16" s="59">
        <v>538.32</v>
      </c>
      <c r="G16" s="43">
        <v>4254</v>
      </c>
      <c r="H16" s="111">
        <v>145.5</v>
      </c>
      <c r="I16" s="31">
        <v>1143</v>
      </c>
      <c r="J16" s="111">
        <v>222.04</v>
      </c>
      <c r="K16" s="31">
        <v>1619</v>
      </c>
      <c r="L16" s="111">
        <v>234.78</v>
      </c>
      <c r="M16" s="31">
        <v>1722</v>
      </c>
      <c r="N16" s="116">
        <v>621.61</v>
      </c>
      <c r="O16" s="91">
        <v>4550</v>
      </c>
      <c r="P16" s="116">
        <v>546.88</v>
      </c>
      <c r="Q16" s="91">
        <v>3623</v>
      </c>
      <c r="R16" s="116">
        <v>233.83</v>
      </c>
      <c r="S16" s="91">
        <v>1896</v>
      </c>
      <c r="T16" s="116"/>
      <c r="U16" s="91"/>
    </row>
    <row r="17" spans="1:21" s="1" customFormat="1" ht="15.75" thickBot="1">
      <c r="A17" s="2" t="s">
        <v>54</v>
      </c>
      <c r="B17" s="44">
        <f aca="true" t="shared" si="0" ref="B17:G17">SUM(B5:B16)</f>
        <v>2001.1899999999998</v>
      </c>
      <c r="C17" s="46">
        <f t="shared" si="0"/>
        <v>18484</v>
      </c>
      <c r="D17" s="55">
        <f t="shared" si="0"/>
        <v>2402.9799999999996</v>
      </c>
      <c r="E17" s="46">
        <f t="shared" si="0"/>
        <v>18292</v>
      </c>
      <c r="F17" s="55">
        <f t="shared" si="0"/>
        <v>3671.5599999999995</v>
      </c>
      <c r="G17" s="46">
        <f t="shared" si="0"/>
        <v>25967</v>
      </c>
      <c r="H17" s="44">
        <f aca="true" t="shared" si="1" ref="H17:M17">SUM(H5:H16)</f>
        <v>2568.83</v>
      </c>
      <c r="I17" s="46">
        <f t="shared" si="1"/>
        <v>18732.45</v>
      </c>
      <c r="J17" s="44">
        <f t="shared" si="1"/>
        <v>2019.17</v>
      </c>
      <c r="K17" s="46">
        <f t="shared" si="1"/>
        <v>15562</v>
      </c>
      <c r="L17" s="46">
        <f t="shared" si="1"/>
        <v>3783.9999999999995</v>
      </c>
      <c r="M17" s="46">
        <f t="shared" si="1"/>
        <v>27754</v>
      </c>
      <c r="N17" s="193">
        <f aca="true" t="shared" si="2" ref="N17:S17">SUM(N5:N16)</f>
        <v>6892.919999999998</v>
      </c>
      <c r="O17" s="120">
        <f t="shared" si="2"/>
        <v>50707</v>
      </c>
      <c r="P17" s="193">
        <f t="shared" si="2"/>
        <v>3663.4200000000005</v>
      </c>
      <c r="Q17" s="120">
        <f t="shared" si="2"/>
        <v>26258</v>
      </c>
      <c r="R17" s="193">
        <f t="shared" si="2"/>
        <v>3465.919999999999</v>
      </c>
      <c r="S17" s="120">
        <f t="shared" si="2"/>
        <v>22244</v>
      </c>
      <c r="T17" s="193">
        <f>SUM(T5:T16)</f>
        <v>1273.05</v>
      </c>
      <c r="U17" s="120">
        <f>SUM(U5:U16)</f>
        <v>10082</v>
      </c>
    </row>
    <row r="18" ht="15">
      <c r="B18" s="7"/>
    </row>
    <row r="42" spans="1:4" ht="15">
      <c r="A42" s="274" t="s">
        <v>98</v>
      </c>
      <c r="B42" s="276" t="s">
        <v>104</v>
      </c>
      <c r="C42" s="277"/>
      <c r="D42" s="277"/>
    </row>
    <row r="43" spans="2:5" ht="15">
      <c r="B43" s="271" t="s">
        <v>99</v>
      </c>
      <c r="C43" s="272" t="s">
        <v>100</v>
      </c>
      <c r="D43" s="272" t="s">
        <v>101</v>
      </c>
      <c r="E43" s="272" t="s">
        <v>102</v>
      </c>
    </row>
    <row r="44" spans="1:5" ht="15">
      <c r="A44" s="3" t="s">
        <v>5</v>
      </c>
      <c r="B44" s="270">
        <v>25</v>
      </c>
      <c r="C44">
        <v>16</v>
      </c>
      <c r="D44">
        <v>1</v>
      </c>
      <c r="E44" s="270">
        <f>B44*C44*D44</f>
        <v>400</v>
      </c>
    </row>
    <row r="45" spans="2:5" ht="15">
      <c r="B45" s="270">
        <v>12.5</v>
      </c>
      <c r="C45">
        <v>12.5</v>
      </c>
      <c r="D45">
        <v>1</v>
      </c>
      <c r="E45" s="270">
        <f>B45*C45*D45</f>
        <v>156.25</v>
      </c>
    </row>
    <row r="46" spans="1:5" ht="15">
      <c r="A46" s="275" t="s">
        <v>103</v>
      </c>
      <c r="B46" s="7"/>
      <c r="E46" s="273">
        <f>SUM(E44:E45)</f>
        <v>556.25</v>
      </c>
    </row>
  </sheetData>
  <mergeCells count="1">
    <mergeCell ref="B42:D42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U49"/>
  <sheetViews>
    <sheetView zoomScale="75" zoomScaleNormal="75" workbookViewId="0" topLeftCell="A6">
      <pane xSplit="1" topLeftCell="B1" activePane="topRight" state="frozen"/>
      <selection pane="topLeft" activeCell="A1" sqref="A1"/>
      <selection pane="topRight" activeCell="Y54" sqref="Y54"/>
    </sheetView>
  </sheetViews>
  <sheetFormatPr defaultColWidth="11.5546875" defaultRowHeight="15"/>
  <cols>
    <col min="1" max="1" width="14.3359375" style="3" bestFit="1" customWidth="1"/>
    <col min="2" max="2" width="8.6640625" style="9" customWidth="1"/>
    <col min="3" max="3" width="6.3359375" style="0" bestFit="1" customWidth="1"/>
    <col min="4" max="4" width="8.6640625" style="0" bestFit="1" customWidth="1"/>
    <col min="5" max="5" width="5.10546875" style="0" bestFit="1" customWidth="1"/>
    <col min="6" max="6" width="8.6640625" style="0" bestFit="1" customWidth="1"/>
    <col min="7" max="7" width="6.3359375" style="0" bestFit="1" customWidth="1"/>
    <col min="8" max="8" width="8.6640625" style="0" customWidth="1"/>
    <col min="9" max="9" width="6.3359375" style="0" bestFit="1" customWidth="1"/>
    <col min="10" max="10" width="8.6640625" style="0" customWidth="1"/>
    <col min="11" max="11" width="6.3359375" style="0" bestFit="1" customWidth="1"/>
    <col min="12" max="12" width="8.6640625" style="0" customWidth="1"/>
    <col min="13" max="13" width="6.3359375" style="0" bestFit="1" customWidth="1"/>
    <col min="14" max="14" width="8.6640625" style="0" customWidth="1"/>
    <col min="15" max="15" width="6.6640625" style="0" bestFit="1" customWidth="1"/>
    <col min="16" max="16" width="9.10546875" style="0" bestFit="1" customWidth="1"/>
    <col min="17" max="17" width="8.99609375" style="0" bestFit="1" customWidth="1"/>
    <col min="18" max="18" width="9.10546875" style="0" bestFit="1" customWidth="1"/>
    <col min="19" max="19" width="8.99609375" style="0" bestFit="1" customWidth="1"/>
    <col min="20" max="16384" width="8.6640625" style="0" customWidth="1"/>
  </cols>
  <sheetData>
    <row r="1" spans="1:21" s="5" customFormat="1" ht="15">
      <c r="A1" s="84" t="s">
        <v>71</v>
      </c>
      <c r="B1" s="12">
        <v>1998</v>
      </c>
      <c r="D1" s="12">
        <v>1999</v>
      </c>
      <c r="F1" s="12">
        <v>2000</v>
      </c>
      <c r="H1" s="5">
        <v>2001</v>
      </c>
      <c r="J1" s="5">
        <v>2002</v>
      </c>
      <c r="L1" s="12">
        <v>2003</v>
      </c>
      <c r="M1" s="12"/>
      <c r="N1" s="12">
        <v>2004</v>
      </c>
      <c r="O1" s="12"/>
      <c r="P1" s="12">
        <v>2005</v>
      </c>
      <c r="Q1" s="12"/>
      <c r="R1" s="12">
        <v>2006</v>
      </c>
      <c r="S1" s="12"/>
      <c r="T1" s="12">
        <v>2007</v>
      </c>
      <c r="U1" s="12"/>
    </row>
    <row r="2" spans="1:20" s="5" customFormat="1" ht="15">
      <c r="A2" s="4"/>
      <c r="B2" s="8" t="s">
        <v>38</v>
      </c>
      <c r="D2" s="8" t="s">
        <v>38</v>
      </c>
      <c r="F2" s="8" t="s">
        <v>38</v>
      </c>
      <c r="H2" s="5" t="s">
        <v>38</v>
      </c>
      <c r="J2" s="5" t="s">
        <v>38</v>
      </c>
      <c r="L2" s="8" t="s">
        <v>38</v>
      </c>
      <c r="N2" s="8" t="s">
        <v>38</v>
      </c>
      <c r="P2" s="8" t="s">
        <v>38</v>
      </c>
      <c r="R2" s="8" t="s">
        <v>38</v>
      </c>
      <c r="T2" s="8" t="s">
        <v>38</v>
      </c>
    </row>
    <row r="3" spans="1:21" s="5" customFormat="1" ht="15">
      <c r="A3" s="4" t="s">
        <v>55</v>
      </c>
      <c r="B3" s="8" t="s">
        <v>41</v>
      </c>
      <c r="C3" s="5" t="s">
        <v>40</v>
      </c>
      <c r="D3" s="8" t="s">
        <v>41</v>
      </c>
      <c r="E3" s="5" t="s">
        <v>40</v>
      </c>
      <c r="F3" s="8" t="s">
        <v>41</v>
      </c>
      <c r="G3" s="5" t="s">
        <v>40</v>
      </c>
      <c r="H3" s="5" t="s">
        <v>41</v>
      </c>
      <c r="I3" s="5" t="s">
        <v>40</v>
      </c>
      <c r="J3" s="5" t="s">
        <v>41</v>
      </c>
      <c r="K3" s="5" t="s">
        <v>40</v>
      </c>
      <c r="L3" s="8" t="s">
        <v>41</v>
      </c>
      <c r="M3" s="5" t="s">
        <v>40</v>
      </c>
      <c r="N3" s="8" t="s">
        <v>41</v>
      </c>
      <c r="O3" s="5" t="s">
        <v>40</v>
      </c>
      <c r="P3" s="8" t="s">
        <v>41</v>
      </c>
      <c r="Q3" s="5" t="s">
        <v>40</v>
      </c>
      <c r="R3" s="8" t="s">
        <v>41</v>
      </c>
      <c r="S3" s="5" t="s">
        <v>40</v>
      </c>
      <c r="T3" s="8" t="s">
        <v>41</v>
      </c>
      <c r="U3" s="5" t="s">
        <v>40</v>
      </c>
    </row>
    <row r="4" spans="1:2" s="5" customFormat="1" ht="15.75" thickBot="1">
      <c r="A4" s="4"/>
      <c r="B4" s="8"/>
    </row>
    <row r="5" spans="1:21" ht="15">
      <c r="A5" s="2" t="s">
        <v>42</v>
      </c>
      <c r="B5" s="28">
        <v>224</v>
      </c>
      <c r="C5" s="29">
        <v>1620</v>
      </c>
      <c r="D5" s="51">
        <v>278.58</v>
      </c>
      <c r="E5" s="29">
        <v>2001</v>
      </c>
      <c r="F5" s="51">
        <v>203.37</v>
      </c>
      <c r="G5" s="29">
        <v>1476</v>
      </c>
      <c r="H5" s="107">
        <v>173.72</v>
      </c>
      <c r="I5" s="108">
        <v>1356</v>
      </c>
      <c r="J5" s="107">
        <v>217.26</v>
      </c>
      <c r="K5" s="108">
        <v>1704</v>
      </c>
      <c r="L5" s="114">
        <v>512.52</v>
      </c>
      <c r="M5" s="29">
        <v>3730</v>
      </c>
      <c r="N5" s="115">
        <v>224.66</v>
      </c>
      <c r="O5" s="118">
        <v>1648</v>
      </c>
      <c r="P5" s="115">
        <v>261.88</v>
      </c>
      <c r="Q5" s="118">
        <v>1920</v>
      </c>
      <c r="R5" s="115">
        <v>311.97</v>
      </c>
      <c r="S5" s="118">
        <v>1966</v>
      </c>
      <c r="T5" s="115">
        <v>117.57</v>
      </c>
      <c r="U5" s="118">
        <v>898</v>
      </c>
    </row>
    <row r="6" spans="1:21" ht="15">
      <c r="A6" s="2" t="s">
        <v>43</v>
      </c>
      <c r="B6" s="30">
        <v>218</v>
      </c>
      <c r="C6" s="31">
        <v>1580</v>
      </c>
      <c r="D6" s="52">
        <v>146.5</v>
      </c>
      <c r="E6" s="31">
        <v>1079</v>
      </c>
      <c r="F6" s="52">
        <v>279.08</v>
      </c>
      <c r="G6" s="31">
        <v>3468</v>
      </c>
      <c r="H6" s="109">
        <v>196.74</v>
      </c>
      <c r="I6" s="110">
        <v>1539</v>
      </c>
      <c r="J6" s="109">
        <v>202.8</v>
      </c>
      <c r="K6" s="110">
        <v>1591</v>
      </c>
      <c r="L6" s="111">
        <v>327.92</v>
      </c>
      <c r="M6" s="31">
        <v>2383</v>
      </c>
      <c r="N6" s="116">
        <v>252.3</v>
      </c>
      <c r="O6" s="91">
        <v>1850</v>
      </c>
      <c r="P6" s="116">
        <v>196.96</v>
      </c>
      <c r="Q6" s="91">
        <v>1437</v>
      </c>
      <c r="R6" s="116">
        <v>263.47</v>
      </c>
      <c r="S6" s="91">
        <v>1658</v>
      </c>
      <c r="T6" s="116">
        <v>231.82</v>
      </c>
      <c r="U6" s="91">
        <v>1781</v>
      </c>
    </row>
    <row r="7" spans="1:21" ht="15">
      <c r="A7" s="2" t="s">
        <v>44</v>
      </c>
      <c r="B7" s="30">
        <v>218</v>
      </c>
      <c r="C7" s="31">
        <v>1583</v>
      </c>
      <c r="D7" s="52">
        <v>168.27</v>
      </c>
      <c r="E7" s="31">
        <v>1231</v>
      </c>
      <c r="F7" s="52">
        <v>168.41</v>
      </c>
      <c r="G7" s="31">
        <v>1079</v>
      </c>
      <c r="H7" s="109">
        <v>245.18</v>
      </c>
      <c r="I7" s="110">
        <v>1924</v>
      </c>
      <c r="J7" s="109">
        <v>202.36</v>
      </c>
      <c r="K7" s="110">
        <v>1578</v>
      </c>
      <c r="L7" s="111">
        <v>266.96</v>
      </c>
      <c r="M7" s="31">
        <v>1941</v>
      </c>
      <c r="N7" s="116">
        <v>175.85</v>
      </c>
      <c r="O7" s="91">
        <v>1291</v>
      </c>
      <c r="P7" s="116">
        <v>256.94</v>
      </c>
      <c r="Q7" s="91">
        <v>1873</v>
      </c>
      <c r="R7" s="116">
        <v>282.11</v>
      </c>
      <c r="S7" s="91">
        <v>1777</v>
      </c>
      <c r="T7" s="116">
        <v>273.16</v>
      </c>
      <c r="U7" s="91">
        <v>2115</v>
      </c>
    </row>
    <row r="8" spans="1:21" ht="15">
      <c r="A8" s="2" t="s">
        <v>56</v>
      </c>
      <c r="B8" s="30">
        <v>196</v>
      </c>
      <c r="C8" s="31">
        <v>1429</v>
      </c>
      <c r="D8" s="52">
        <v>97.51</v>
      </c>
      <c r="E8" s="31">
        <v>737</v>
      </c>
      <c r="F8" s="52">
        <v>175.23</v>
      </c>
      <c r="G8" s="31">
        <v>1120</v>
      </c>
      <c r="H8" s="111">
        <v>255.55</v>
      </c>
      <c r="I8" s="31">
        <v>1768</v>
      </c>
      <c r="J8" s="111">
        <v>130.81</v>
      </c>
      <c r="K8" s="31">
        <v>1022</v>
      </c>
      <c r="L8" s="111">
        <v>160.34</v>
      </c>
      <c r="M8" s="31">
        <v>1280</v>
      </c>
      <c r="N8" s="116">
        <v>136.04</v>
      </c>
      <c r="O8" s="91">
        <v>1000</v>
      </c>
      <c r="P8" s="116">
        <v>138.22</v>
      </c>
      <c r="Q8" s="91">
        <v>1010</v>
      </c>
      <c r="R8" s="116">
        <v>179.53</v>
      </c>
      <c r="S8" s="91">
        <v>1122</v>
      </c>
      <c r="T8" s="116"/>
      <c r="U8" s="91"/>
    </row>
    <row r="9" spans="1:21" ht="15">
      <c r="A9" s="2" t="s">
        <v>46</v>
      </c>
      <c r="B9" s="30">
        <v>94</v>
      </c>
      <c r="C9" s="31">
        <v>1015</v>
      </c>
      <c r="D9" s="52">
        <v>53.2</v>
      </c>
      <c r="E9" s="31">
        <v>579</v>
      </c>
      <c r="F9" s="52">
        <v>82.15</v>
      </c>
      <c r="G9" s="31">
        <v>770</v>
      </c>
      <c r="H9" s="111">
        <v>113.84</v>
      </c>
      <c r="I9" s="31"/>
      <c r="J9" s="111">
        <v>122.95</v>
      </c>
      <c r="K9" s="31">
        <v>961</v>
      </c>
      <c r="L9" s="111">
        <v>113.19</v>
      </c>
      <c r="M9" s="31">
        <v>833</v>
      </c>
      <c r="N9" s="116">
        <v>69.84</v>
      </c>
      <c r="O9" s="91">
        <v>516</v>
      </c>
      <c r="P9" s="116">
        <v>100.8</v>
      </c>
      <c r="Q9" s="91">
        <v>738</v>
      </c>
      <c r="R9" s="116">
        <v>160.89</v>
      </c>
      <c r="S9" s="91">
        <v>1003</v>
      </c>
      <c r="T9" s="116"/>
      <c r="U9" s="91"/>
    </row>
    <row r="10" spans="1:21" ht="15">
      <c r="A10" s="2" t="s">
        <v>47</v>
      </c>
      <c r="B10" s="30">
        <v>58</v>
      </c>
      <c r="C10" s="31">
        <v>637</v>
      </c>
      <c r="D10" s="52">
        <v>24.83</v>
      </c>
      <c r="E10" s="31">
        <v>282</v>
      </c>
      <c r="F10" s="52">
        <v>53.6</v>
      </c>
      <c r="G10" s="31">
        <v>510</v>
      </c>
      <c r="H10" s="111">
        <v>58.23</v>
      </c>
      <c r="I10" s="31">
        <v>438</v>
      </c>
      <c r="J10" s="111">
        <v>65.56</v>
      </c>
      <c r="K10" s="31">
        <v>515</v>
      </c>
      <c r="L10" s="111">
        <v>70.52</v>
      </c>
      <c r="M10" s="31">
        <v>521</v>
      </c>
      <c r="N10" s="116">
        <v>97.74</v>
      </c>
      <c r="O10" s="91">
        <v>720</v>
      </c>
      <c r="P10" s="116">
        <v>39.02</v>
      </c>
      <c r="Q10" s="91">
        <v>289</v>
      </c>
      <c r="R10" s="116">
        <v>46.55</v>
      </c>
      <c r="S10" s="91">
        <v>273</v>
      </c>
      <c r="T10" s="116"/>
      <c r="U10" s="91"/>
    </row>
    <row r="11" spans="1:21" ht="15">
      <c r="A11" s="2" t="s">
        <v>48</v>
      </c>
      <c r="B11" s="30">
        <v>22</v>
      </c>
      <c r="C11" s="31">
        <v>256</v>
      </c>
      <c r="D11" s="52">
        <v>11.08</v>
      </c>
      <c r="E11" s="31">
        <v>138</v>
      </c>
      <c r="F11" s="52">
        <v>30.65</v>
      </c>
      <c r="G11" s="31">
        <v>301</v>
      </c>
      <c r="H11" s="111">
        <v>38.85</v>
      </c>
      <c r="I11" s="31">
        <v>284</v>
      </c>
      <c r="J11" s="111">
        <v>47.93</v>
      </c>
      <c r="K11" s="31">
        <v>378</v>
      </c>
      <c r="L11" s="111">
        <v>34.96</v>
      </c>
      <c r="M11" s="31">
        <v>261</v>
      </c>
      <c r="N11" s="116">
        <v>23.2</v>
      </c>
      <c r="O11" s="91">
        <v>175</v>
      </c>
      <c r="P11" s="116">
        <v>37.64</v>
      </c>
      <c r="Q11" s="91">
        <v>279</v>
      </c>
      <c r="R11" s="116">
        <v>68.79</v>
      </c>
      <c r="S11" s="91">
        <v>415</v>
      </c>
      <c r="T11" s="116"/>
      <c r="U11" s="91"/>
    </row>
    <row r="12" spans="1:21" ht="15">
      <c r="A12" s="2" t="s">
        <v>49</v>
      </c>
      <c r="B12" s="30">
        <v>43</v>
      </c>
      <c r="C12" s="31">
        <v>478</v>
      </c>
      <c r="D12" s="52">
        <v>17.38</v>
      </c>
      <c r="E12" s="31">
        <v>204</v>
      </c>
      <c r="F12" s="52">
        <v>60.84</v>
      </c>
      <c r="G12" s="31">
        <v>576</v>
      </c>
      <c r="H12" s="111">
        <v>57.6</v>
      </c>
      <c r="I12" s="31">
        <v>433</v>
      </c>
      <c r="J12" s="111">
        <v>23.31</v>
      </c>
      <c r="K12" s="31">
        <v>100</v>
      </c>
      <c r="L12" s="111">
        <v>29.49</v>
      </c>
      <c r="M12" s="31">
        <v>221</v>
      </c>
      <c r="N12" s="116">
        <v>26.62</v>
      </c>
      <c r="O12" s="91">
        <v>200</v>
      </c>
      <c r="P12" s="116">
        <v>31.66</v>
      </c>
      <c r="Q12" s="91">
        <v>206</v>
      </c>
      <c r="R12" s="116">
        <v>58.77</v>
      </c>
      <c r="S12" s="91">
        <v>351</v>
      </c>
      <c r="T12" s="116"/>
      <c r="U12" s="91"/>
    </row>
    <row r="13" spans="1:21" ht="15">
      <c r="A13" s="2" t="s">
        <v>50</v>
      </c>
      <c r="B13" s="30">
        <v>65</v>
      </c>
      <c r="C13" s="31">
        <v>708</v>
      </c>
      <c r="D13" s="52">
        <v>21.49</v>
      </c>
      <c r="E13" s="31">
        <v>247</v>
      </c>
      <c r="F13" s="52">
        <v>50.16</v>
      </c>
      <c r="G13" s="31">
        <v>452</v>
      </c>
      <c r="H13" s="111">
        <v>50.43</v>
      </c>
      <c r="I13" s="31">
        <v>376</v>
      </c>
      <c r="J13" s="111">
        <v>75.34</v>
      </c>
      <c r="K13" s="31">
        <v>591</v>
      </c>
      <c r="L13" s="111">
        <v>51.92</v>
      </c>
      <c r="M13" s="31">
        <v>385</v>
      </c>
      <c r="N13" s="116">
        <v>58.35</v>
      </c>
      <c r="O13" s="91">
        <v>432</v>
      </c>
      <c r="P13" s="116">
        <v>48.72</v>
      </c>
      <c r="Q13" s="91">
        <v>330</v>
      </c>
      <c r="R13" s="116">
        <v>82.96</v>
      </c>
      <c r="S13" s="91">
        <v>502</v>
      </c>
      <c r="T13" s="116"/>
      <c r="U13" s="91"/>
    </row>
    <row r="14" spans="1:21" ht="15">
      <c r="A14" s="2" t="s">
        <v>51</v>
      </c>
      <c r="B14" s="30">
        <v>70.01</v>
      </c>
      <c r="C14" s="31">
        <v>755</v>
      </c>
      <c r="D14" s="52">
        <v>61.6</v>
      </c>
      <c r="E14" s="31">
        <v>667</v>
      </c>
      <c r="F14" s="52">
        <v>89.83</v>
      </c>
      <c r="G14" s="31">
        <v>820</v>
      </c>
      <c r="H14" s="111">
        <v>99.58</v>
      </c>
      <c r="I14" s="31">
        <v>784</v>
      </c>
      <c r="J14" s="111">
        <v>156.11</v>
      </c>
      <c r="K14" s="31">
        <v>1140</v>
      </c>
      <c r="L14" s="111">
        <v>92.95</v>
      </c>
      <c r="M14" s="31">
        <v>685</v>
      </c>
      <c r="N14" s="116">
        <v>104.04</v>
      </c>
      <c r="O14" s="91">
        <v>766</v>
      </c>
      <c r="P14" s="116">
        <v>114.9</v>
      </c>
      <c r="Q14" s="91">
        <v>811</v>
      </c>
      <c r="R14" s="116">
        <v>140.05</v>
      </c>
      <c r="S14" s="91">
        <v>864</v>
      </c>
      <c r="T14" s="116"/>
      <c r="U14" s="91"/>
    </row>
    <row r="15" spans="1:21" ht="15">
      <c r="A15" s="2" t="s">
        <v>52</v>
      </c>
      <c r="B15" s="30">
        <v>105.24</v>
      </c>
      <c r="C15" s="31">
        <v>1124</v>
      </c>
      <c r="D15" s="52">
        <v>77.65</v>
      </c>
      <c r="E15" s="31">
        <v>835</v>
      </c>
      <c r="F15" s="52">
        <v>99.1</v>
      </c>
      <c r="G15" s="31">
        <v>906</v>
      </c>
      <c r="H15" s="111">
        <v>117.49</v>
      </c>
      <c r="I15" s="31">
        <v>924</v>
      </c>
      <c r="J15" s="111">
        <v>265.11</v>
      </c>
      <c r="K15" s="31">
        <v>1932</v>
      </c>
      <c r="L15" s="111">
        <v>132.61</v>
      </c>
      <c r="M15" s="31">
        <v>975</v>
      </c>
      <c r="N15" s="116">
        <v>164.36</v>
      </c>
      <c r="O15" s="91">
        <v>1207</v>
      </c>
      <c r="P15" s="116">
        <v>193.66</v>
      </c>
      <c r="Q15" s="91">
        <v>1396</v>
      </c>
      <c r="R15" s="116">
        <v>141.51</v>
      </c>
      <c r="S15" s="91">
        <v>883</v>
      </c>
      <c r="T15" s="116"/>
      <c r="U15" s="91"/>
    </row>
    <row r="16" spans="1:21" ht="15.75" thickBot="1">
      <c r="A16" s="2" t="s">
        <v>53</v>
      </c>
      <c r="B16" s="30">
        <v>195.06</v>
      </c>
      <c r="C16" s="31">
        <v>1418</v>
      </c>
      <c r="D16" s="52">
        <v>139.57</v>
      </c>
      <c r="E16" s="31">
        <v>1007</v>
      </c>
      <c r="F16" s="52">
        <v>0</v>
      </c>
      <c r="G16" s="31">
        <v>0</v>
      </c>
      <c r="H16" s="111">
        <v>166.47</v>
      </c>
      <c r="I16" s="31">
        <v>1307</v>
      </c>
      <c r="J16" s="111">
        <v>398.45</v>
      </c>
      <c r="K16" s="31">
        <v>2901</v>
      </c>
      <c r="L16" s="111">
        <v>218.64</v>
      </c>
      <c r="M16" s="31">
        <v>1604</v>
      </c>
      <c r="N16" s="116">
        <v>240.54</v>
      </c>
      <c r="O16" s="91">
        <v>1764</v>
      </c>
      <c r="P16" s="116">
        <v>286.42</v>
      </c>
      <c r="Q16" s="91">
        <v>1886</v>
      </c>
      <c r="R16" s="116">
        <v>110.67</v>
      </c>
      <c r="S16" s="91">
        <v>862</v>
      </c>
      <c r="T16" s="116"/>
      <c r="U16" s="91"/>
    </row>
    <row r="17" spans="1:21" s="1" customFormat="1" ht="15.75" thickBot="1">
      <c r="A17" s="2" t="s">
        <v>54</v>
      </c>
      <c r="B17" s="44">
        <f aca="true" t="shared" si="0" ref="B17:G17">SUM(B5:B16)</f>
        <v>1508.31</v>
      </c>
      <c r="C17" s="46">
        <f t="shared" si="0"/>
        <v>12603</v>
      </c>
      <c r="D17" s="55">
        <f t="shared" si="0"/>
        <v>1097.66</v>
      </c>
      <c r="E17" s="46">
        <f t="shared" si="0"/>
        <v>9007</v>
      </c>
      <c r="F17" s="55">
        <f t="shared" si="0"/>
        <v>1292.4199999999998</v>
      </c>
      <c r="G17" s="46">
        <f t="shared" si="0"/>
        <v>11478</v>
      </c>
      <c r="H17" s="44">
        <f aca="true" t="shared" si="1" ref="H17:M17">SUM(H5:H16)</f>
        <v>1573.6799999999998</v>
      </c>
      <c r="I17" s="46">
        <f t="shared" si="1"/>
        <v>11133</v>
      </c>
      <c r="J17" s="44">
        <f t="shared" si="1"/>
        <v>1907.99</v>
      </c>
      <c r="K17" s="46">
        <f t="shared" si="1"/>
        <v>14413</v>
      </c>
      <c r="L17" s="46">
        <f t="shared" si="1"/>
        <v>2012.02</v>
      </c>
      <c r="M17" s="46">
        <f t="shared" si="1"/>
        <v>14819</v>
      </c>
      <c r="N17" s="193">
        <f>SUM(N5:N16)</f>
        <v>1573.54</v>
      </c>
      <c r="O17" s="120">
        <f>+SUM(O5:O16)</f>
        <v>11569</v>
      </c>
      <c r="P17" s="193">
        <f>SUM(P5:P16)</f>
        <v>1706.8200000000004</v>
      </c>
      <c r="Q17" s="120">
        <f>+SUM(Q5:Q16)</f>
        <v>12175</v>
      </c>
      <c r="R17" s="193">
        <f>SUM(R5:R16)</f>
        <v>1847.2700000000002</v>
      </c>
      <c r="S17" s="120">
        <f>+SUM(S5:S16)</f>
        <v>11676</v>
      </c>
      <c r="T17" s="193">
        <f>SUM(T5:T16)</f>
        <v>622.55</v>
      </c>
      <c r="U17" s="120">
        <f>+SUM(U5:U16)</f>
        <v>4794</v>
      </c>
    </row>
    <row r="45" spans="1:4" ht="15">
      <c r="A45" s="274" t="s">
        <v>98</v>
      </c>
      <c r="B45" s="276" t="s">
        <v>104</v>
      </c>
      <c r="C45" s="277"/>
      <c r="D45" s="277"/>
    </row>
    <row r="46" spans="2:5" ht="15">
      <c r="B46" s="271" t="s">
        <v>99</v>
      </c>
      <c r="C46" s="272" t="s">
        <v>100</v>
      </c>
      <c r="D46" s="272" t="s">
        <v>101</v>
      </c>
      <c r="E46" s="272" t="s">
        <v>102</v>
      </c>
    </row>
    <row r="47" spans="1:5" ht="15">
      <c r="A47" s="3" t="s">
        <v>6</v>
      </c>
      <c r="B47" s="270">
        <v>25</v>
      </c>
      <c r="C47">
        <v>16</v>
      </c>
      <c r="D47">
        <v>1</v>
      </c>
      <c r="E47" s="270">
        <f>B47*C47*D47</f>
        <v>400</v>
      </c>
    </row>
    <row r="48" spans="2:5" ht="15">
      <c r="B48" s="270">
        <v>12.5</v>
      </c>
      <c r="C48">
        <v>12.5</v>
      </c>
      <c r="D48">
        <v>1</v>
      </c>
      <c r="E48" s="270">
        <f>B48*C48*D48</f>
        <v>156.25</v>
      </c>
    </row>
    <row r="49" spans="1:5" ht="15">
      <c r="A49" s="275" t="s">
        <v>103</v>
      </c>
      <c r="B49" s="7"/>
      <c r="E49" s="273">
        <f>SUM(E47:E48)</f>
        <v>556.25</v>
      </c>
    </row>
  </sheetData>
  <mergeCells count="1">
    <mergeCell ref="B45:D45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U48"/>
  <sheetViews>
    <sheetView zoomScale="75" zoomScaleNormal="75" workbookViewId="0" topLeftCell="A1">
      <pane xSplit="1" topLeftCell="B1" activePane="topRight" state="frozen"/>
      <selection pane="topLeft" activeCell="A1" sqref="A1"/>
      <selection pane="topRight" activeCell="A45" sqref="A45:IV45"/>
    </sheetView>
  </sheetViews>
  <sheetFormatPr defaultColWidth="11.5546875" defaultRowHeight="15"/>
  <cols>
    <col min="1" max="1" width="15.3359375" style="3" customWidth="1"/>
    <col min="2" max="2" width="8.6640625" style="9" customWidth="1"/>
    <col min="3" max="3" width="5.10546875" style="0" bestFit="1" customWidth="1"/>
    <col min="4" max="4" width="8.6640625" style="0" bestFit="1" customWidth="1"/>
    <col min="5" max="5" width="6.3359375" style="0" bestFit="1" customWidth="1"/>
    <col min="6" max="6" width="8.6640625" style="0" bestFit="1" customWidth="1"/>
    <col min="7" max="7" width="5.10546875" style="0" bestFit="1" customWidth="1"/>
    <col min="8" max="8" width="8.6640625" style="0" bestFit="1" customWidth="1"/>
    <col min="9" max="9" width="5.10546875" style="0" bestFit="1" customWidth="1"/>
    <col min="10" max="10" width="8.6640625" style="0" bestFit="1" customWidth="1"/>
    <col min="11" max="11" width="6.3359375" style="0" bestFit="1" customWidth="1"/>
    <col min="12" max="12" width="8.6640625" style="0" bestFit="1" customWidth="1"/>
    <col min="13" max="13" width="6.3359375" style="0" bestFit="1" customWidth="1"/>
    <col min="14" max="14" width="9.10546875" style="0" customWidth="1"/>
    <col min="15" max="15" width="6.6640625" style="0" bestFit="1" customWidth="1"/>
    <col min="16" max="17" width="8.6640625" style="0" customWidth="1"/>
    <col min="18" max="18" width="9.10546875" style="0" bestFit="1" customWidth="1"/>
    <col min="19" max="19" width="8.99609375" style="0" bestFit="1" customWidth="1"/>
    <col min="20" max="16384" width="8.6640625" style="0" customWidth="1"/>
  </cols>
  <sheetData>
    <row r="1" spans="1:21" s="5" customFormat="1" ht="15">
      <c r="A1" s="84" t="s">
        <v>71</v>
      </c>
      <c r="B1" s="12">
        <v>1998</v>
      </c>
      <c r="D1" s="12">
        <v>1999</v>
      </c>
      <c r="F1" s="12">
        <v>2000</v>
      </c>
      <c r="H1" s="5">
        <v>2001</v>
      </c>
      <c r="J1" s="5">
        <v>2002</v>
      </c>
      <c r="L1" s="12">
        <v>2003</v>
      </c>
      <c r="M1" s="12"/>
      <c r="N1" s="12">
        <v>2004</v>
      </c>
      <c r="O1" s="12"/>
      <c r="P1" s="12">
        <v>2005</v>
      </c>
      <c r="Q1" s="12"/>
      <c r="R1" s="12">
        <v>2006</v>
      </c>
      <c r="S1" s="12"/>
      <c r="T1" s="12">
        <v>2007</v>
      </c>
      <c r="U1" s="12"/>
    </row>
    <row r="2" spans="1:20" s="5" customFormat="1" ht="15">
      <c r="A2" s="4"/>
      <c r="B2" s="8" t="s">
        <v>38</v>
      </c>
      <c r="D2" s="8" t="s">
        <v>38</v>
      </c>
      <c r="F2" s="8" t="s">
        <v>38</v>
      </c>
      <c r="H2" s="5" t="s">
        <v>38</v>
      </c>
      <c r="J2" s="5" t="s">
        <v>38</v>
      </c>
      <c r="L2" s="8" t="s">
        <v>38</v>
      </c>
      <c r="N2" s="8" t="s">
        <v>38</v>
      </c>
      <c r="P2" s="8" t="s">
        <v>38</v>
      </c>
      <c r="R2" s="8" t="s">
        <v>38</v>
      </c>
      <c r="T2" s="8" t="s">
        <v>38</v>
      </c>
    </row>
    <row r="3" spans="1:21" s="5" customFormat="1" ht="15">
      <c r="A3" s="4" t="s">
        <v>55</v>
      </c>
      <c r="B3" s="8" t="s">
        <v>41</v>
      </c>
      <c r="C3" s="5" t="s">
        <v>40</v>
      </c>
      <c r="D3" s="8" t="s">
        <v>41</v>
      </c>
      <c r="E3" s="5" t="s">
        <v>40</v>
      </c>
      <c r="F3" s="8" t="s">
        <v>41</v>
      </c>
      <c r="G3" s="5" t="s">
        <v>40</v>
      </c>
      <c r="H3" s="5" t="s">
        <v>41</v>
      </c>
      <c r="I3" s="5" t="s">
        <v>40</v>
      </c>
      <c r="J3" s="5" t="s">
        <v>41</v>
      </c>
      <c r="K3" s="5" t="s">
        <v>40</v>
      </c>
      <c r="L3" s="8" t="s">
        <v>41</v>
      </c>
      <c r="M3" s="5" t="s">
        <v>40</v>
      </c>
      <c r="N3" s="8" t="s">
        <v>41</v>
      </c>
      <c r="O3" s="5" t="s">
        <v>40</v>
      </c>
      <c r="P3" s="8" t="s">
        <v>41</v>
      </c>
      <c r="Q3" s="5" t="s">
        <v>40</v>
      </c>
      <c r="R3" s="8" t="s">
        <v>41</v>
      </c>
      <c r="S3" s="5" t="s">
        <v>40</v>
      </c>
      <c r="T3" s="8" t="s">
        <v>41</v>
      </c>
      <c r="U3" s="5" t="s">
        <v>40</v>
      </c>
    </row>
    <row r="4" spans="1:2" s="5" customFormat="1" ht="15.75" thickBot="1">
      <c r="A4" s="4"/>
      <c r="B4" s="6"/>
    </row>
    <row r="5" spans="1:21" ht="15">
      <c r="A5" s="2" t="s">
        <v>42</v>
      </c>
      <c r="B5" s="28">
        <v>151</v>
      </c>
      <c r="C5" s="29">
        <v>1115</v>
      </c>
      <c r="D5" s="51">
        <v>269.7</v>
      </c>
      <c r="E5" s="29">
        <v>1939</v>
      </c>
      <c r="F5" s="51">
        <v>193.92</v>
      </c>
      <c r="G5" s="29">
        <v>1410</v>
      </c>
      <c r="H5" s="107">
        <v>193.09</v>
      </c>
      <c r="I5" s="108">
        <v>1510</v>
      </c>
      <c r="J5" s="107">
        <v>216.87</v>
      </c>
      <c r="K5" s="108">
        <v>1701</v>
      </c>
      <c r="L5" s="114">
        <v>201.11</v>
      </c>
      <c r="M5" s="29">
        <v>1467</v>
      </c>
      <c r="N5" s="115">
        <v>319.86</v>
      </c>
      <c r="O5" s="118">
        <v>2344</v>
      </c>
      <c r="P5" s="115">
        <v>237.53</v>
      </c>
      <c r="Q5" s="118">
        <v>1742</v>
      </c>
      <c r="R5" s="115">
        <v>258.67</v>
      </c>
      <c r="S5" s="118">
        <v>1626</v>
      </c>
      <c r="T5" s="115">
        <v>46.97</v>
      </c>
      <c r="U5" s="118">
        <v>311</v>
      </c>
    </row>
    <row r="6" spans="1:21" ht="15">
      <c r="A6" s="2" t="s">
        <v>43</v>
      </c>
      <c r="B6" s="30">
        <v>146</v>
      </c>
      <c r="C6" s="31">
        <v>1082</v>
      </c>
      <c r="D6" s="52">
        <v>151.23</v>
      </c>
      <c r="E6" s="31">
        <v>1112</v>
      </c>
      <c r="F6" s="52">
        <v>250.26</v>
      </c>
      <c r="G6" s="31">
        <v>1576</v>
      </c>
      <c r="H6" s="109">
        <v>165.84</v>
      </c>
      <c r="I6" s="110">
        <v>1302</v>
      </c>
      <c r="J6" s="109">
        <v>181.7</v>
      </c>
      <c r="K6" s="110">
        <v>1426</v>
      </c>
      <c r="L6" s="111">
        <v>208.62</v>
      </c>
      <c r="M6" s="31">
        <v>1518</v>
      </c>
      <c r="N6" s="116">
        <v>310.71</v>
      </c>
      <c r="O6" s="91">
        <v>2277</v>
      </c>
      <c r="P6" s="116">
        <v>169.62</v>
      </c>
      <c r="Q6" s="91">
        <v>1231</v>
      </c>
      <c r="R6" s="116">
        <v>216.49</v>
      </c>
      <c r="S6" s="91">
        <v>1358</v>
      </c>
      <c r="T6" s="116">
        <v>151.73</v>
      </c>
      <c r="U6" s="91">
        <v>1134</v>
      </c>
    </row>
    <row r="7" spans="1:21" ht="15">
      <c r="A7" s="2" t="s">
        <v>44</v>
      </c>
      <c r="B7" s="30">
        <v>145</v>
      </c>
      <c r="C7" s="31">
        <v>1072</v>
      </c>
      <c r="D7" s="52">
        <v>210.1</v>
      </c>
      <c r="E7" s="31">
        <v>1523</v>
      </c>
      <c r="F7" s="52">
        <v>182.42</v>
      </c>
      <c r="G7" s="31">
        <v>1164</v>
      </c>
      <c r="H7" s="109">
        <v>192.34</v>
      </c>
      <c r="I7" s="110">
        <v>1504</v>
      </c>
      <c r="J7" s="109">
        <v>178.68</v>
      </c>
      <c r="K7" s="110">
        <v>1394</v>
      </c>
      <c r="L7" s="111">
        <v>189.17</v>
      </c>
      <c r="M7" s="31">
        <v>1377</v>
      </c>
      <c r="N7" s="116">
        <v>240</v>
      </c>
      <c r="O7" s="91">
        <v>1760</v>
      </c>
      <c r="P7" s="116">
        <v>238.1</v>
      </c>
      <c r="Q7" s="91">
        <v>1736</v>
      </c>
      <c r="R7" s="116">
        <v>245.94</v>
      </c>
      <c r="S7" s="91">
        <v>1546</v>
      </c>
      <c r="T7" s="116">
        <v>201.5</v>
      </c>
      <c r="U7" s="91">
        <v>1536</v>
      </c>
    </row>
    <row r="8" spans="1:21" ht="15">
      <c r="A8" s="2" t="s">
        <v>56</v>
      </c>
      <c r="B8" s="30">
        <v>140</v>
      </c>
      <c r="C8" s="31">
        <v>1040</v>
      </c>
      <c r="D8" s="52">
        <v>157.1</v>
      </c>
      <c r="E8" s="31">
        <v>1153</v>
      </c>
      <c r="F8" s="52">
        <v>160.65</v>
      </c>
      <c r="G8" s="31">
        <v>1011</v>
      </c>
      <c r="H8" s="111">
        <v>123.27</v>
      </c>
      <c r="I8" s="31">
        <v>955</v>
      </c>
      <c r="J8" s="111">
        <v>145.22</v>
      </c>
      <c r="K8" s="31">
        <v>1134</v>
      </c>
      <c r="L8" s="111">
        <v>142.49</v>
      </c>
      <c r="M8" s="31">
        <v>1106</v>
      </c>
      <c r="N8" s="116">
        <v>161.76</v>
      </c>
      <c r="O8" s="91">
        <v>1188</v>
      </c>
      <c r="P8" s="116">
        <v>189.81</v>
      </c>
      <c r="Q8" s="91">
        <v>1385</v>
      </c>
      <c r="R8" s="116">
        <v>169.82</v>
      </c>
      <c r="S8" s="91">
        <v>1060</v>
      </c>
      <c r="T8" s="116"/>
      <c r="U8" s="91"/>
    </row>
    <row r="9" spans="1:21" ht="15">
      <c r="A9" s="2" t="s">
        <v>46</v>
      </c>
      <c r="B9" s="30">
        <v>33</v>
      </c>
      <c r="C9" s="31">
        <v>369</v>
      </c>
      <c r="D9" s="52">
        <v>84.14</v>
      </c>
      <c r="E9" s="31">
        <v>903</v>
      </c>
      <c r="F9" s="52">
        <v>11.65</v>
      </c>
      <c r="G9" s="31">
        <v>128</v>
      </c>
      <c r="H9" s="111"/>
      <c r="I9" s="31"/>
      <c r="J9" s="111">
        <v>103.91</v>
      </c>
      <c r="K9" s="31">
        <v>813</v>
      </c>
      <c r="L9" s="111">
        <v>107.04</v>
      </c>
      <c r="M9" s="31">
        <v>788</v>
      </c>
      <c r="N9" s="116">
        <v>187.2</v>
      </c>
      <c r="O9" s="91">
        <v>1374</v>
      </c>
      <c r="P9" s="116">
        <v>105.6</v>
      </c>
      <c r="Q9" s="91">
        <v>773</v>
      </c>
      <c r="R9" s="116">
        <v>167.46</v>
      </c>
      <c r="S9" s="91">
        <v>1045</v>
      </c>
      <c r="T9" s="116"/>
      <c r="U9" s="91"/>
    </row>
    <row r="10" spans="1:21" ht="15">
      <c r="A10" s="2" t="s">
        <v>47</v>
      </c>
      <c r="B10" s="30">
        <v>47</v>
      </c>
      <c r="C10" s="31">
        <v>521</v>
      </c>
      <c r="D10" s="52">
        <v>35.15</v>
      </c>
      <c r="E10" s="31">
        <v>390</v>
      </c>
      <c r="F10" s="52">
        <v>30.31</v>
      </c>
      <c r="G10" s="31">
        <v>298</v>
      </c>
      <c r="H10" s="111">
        <v>62.73</v>
      </c>
      <c r="I10" s="31">
        <v>496</v>
      </c>
      <c r="J10" s="111">
        <v>51.53</v>
      </c>
      <c r="K10" s="31">
        <v>406</v>
      </c>
      <c r="L10" s="111">
        <v>67.6</v>
      </c>
      <c r="M10" s="31">
        <v>470</v>
      </c>
      <c r="N10" s="116">
        <v>49.05</v>
      </c>
      <c r="O10" s="91">
        <v>364</v>
      </c>
      <c r="P10" s="116">
        <v>92.82</v>
      </c>
      <c r="Q10" s="91">
        <v>680</v>
      </c>
      <c r="R10" s="116">
        <v>79.45</v>
      </c>
      <c r="S10" s="91">
        <v>483</v>
      </c>
      <c r="T10" s="116"/>
      <c r="U10" s="91"/>
    </row>
    <row r="11" spans="1:21" ht="15">
      <c r="A11" s="2" t="s">
        <v>48</v>
      </c>
      <c r="B11" s="30">
        <v>36</v>
      </c>
      <c r="C11" s="31">
        <v>399</v>
      </c>
      <c r="D11" s="52">
        <v>34.48</v>
      </c>
      <c r="E11" s="31">
        <v>383</v>
      </c>
      <c r="F11" s="52">
        <v>29.68</v>
      </c>
      <c r="G11" s="31">
        <v>262</v>
      </c>
      <c r="H11" s="111">
        <v>26.65</v>
      </c>
      <c r="I11" s="31">
        <v>187</v>
      </c>
      <c r="J11" s="111">
        <v>18.64</v>
      </c>
      <c r="K11" s="31">
        <v>203</v>
      </c>
      <c r="L11" s="111">
        <v>33.59</v>
      </c>
      <c r="M11" s="31">
        <v>251</v>
      </c>
      <c r="N11" s="116">
        <v>19.64</v>
      </c>
      <c r="O11" s="91">
        <v>149</v>
      </c>
      <c r="P11" s="116">
        <v>24.85</v>
      </c>
      <c r="Q11" s="91">
        <v>186</v>
      </c>
      <c r="R11" s="116">
        <v>62.84</v>
      </c>
      <c r="S11" s="91">
        <v>377</v>
      </c>
      <c r="T11" s="116"/>
      <c r="U11" s="91"/>
    </row>
    <row r="12" spans="1:21" ht="15">
      <c r="A12" s="2" t="s">
        <v>49</v>
      </c>
      <c r="B12" s="30">
        <v>27</v>
      </c>
      <c r="C12" s="31">
        <v>313</v>
      </c>
      <c r="D12" s="52">
        <v>21.59</v>
      </c>
      <c r="E12" s="31">
        <v>248</v>
      </c>
      <c r="F12" s="52">
        <v>50.05</v>
      </c>
      <c r="G12" s="31">
        <v>451</v>
      </c>
      <c r="H12" s="111">
        <v>25.26</v>
      </c>
      <c r="I12" s="31">
        <v>176</v>
      </c>
      <c r="J12" s="111">
        <v>21.68</v>
      </c>
      <c r="K12" s="31">
        <v>174</v>
      </c>
      <c r="L12" s="111">
        <v>32.36</v>
      </c>
      <c r="M12" s="31">
        <v>242</v>
      </c>
      <c r="N12" s="116">
        <v>21.69</v>
      </c>
      <c r="O12" s="91">
        <v>164</v>
      </c>
      <c r="P12" s="116">
        <v>20.38</v>
      </c>
      <c r="Q12" s="91">
        <v>124</v>
      </c>
      <c r="R12" s="116">
        <v>35.12</v>
      </c>
      <c r="S12" s="91">
        <v>200</v>
      </c>
      <c r="T12" s="116"/>
      <c r="U12" s="91"/>
    </row>
    <row r="13" spans="1:21" ht="15">
      <c r="A13" s="2" t="s">
        <v>50</v>
      </c>
      <c r="B13" s="30">
        <v>17</v>
      </c>
      <c r="C13" s="31">
        <v>203</v>
      </c>
      <c r="D13" s="52">
        <v>23.11</v>
      </c>
      <c r="E13" s="31">
        <v>264</v>
      </c>
      <c r="F13" s="52">
        <v>0</v>
      </c>
      <c r="G13" s="31">
        <v>0</v>
      </c>
      <c r="H13" s="111">
        <v>41.24</v>
      </c>
      <c r="I13" s="31">
        <v>303</v>
      </c>
      <c r="J13" s="111">
        <v>42.14</v>
      </c>
      <c r="K13" s="31">
        <v>333</v>
      </c>
      <c r="L13" s="111">
        <v>80.23</v>
      </c>
      <c r="M13" s="31">
        <v>592</v>
      </c>
      <c r="N13" s="116">
        <v>40.7</v>
      </c>
      <c r="O13" s="91">
        <v>303</v>
      </c>
      <c r="P13" s="116">
        <v>62.48</v>
      </c>
      <c r="Q13" s="91">
        <v>430</v>
      </c>
      <c r="R13" s="116">
        <v>79.5</v>
      </c>
      <c r="S13" s="91">
        <v>480</v>
      </c>
      <c r="T13" s="116"/>
      <c r="U13" s="91"/>
    </row>
    <row r="14" spans="1:21" ht="15">
      <c r="A14" s="2" t="s">
        <v>51</v>
      </c>
      <c r="B14" s="30">
        <v>22.06</v>
      </c>
      <c r="C14" s="31">
        <v>253</v>
      </c>
      <c r="D14" s="52">
        <v>55.78</v>
      </c>
      <c r="E14" s="31">
        <v>606</v>
      </c>
      <c r="F14" s="52">
        <v>0</v>
      </c>
      <c r="G14" s="31">
        <v>0</v>
      </c>
      <c r="H14" s="111">
        <v>113.65</v>
      </c>
      <c r="I14" s="31">
        <v>894</v>
      </c>
      <c r="J14" s="111">
        <v>131.76</v>
      </c>
      <c r="K14" s="31">
        <v>963</v>
      </c>
      <c r="L14" s="111">
        <v>285.11</v>
      </c>
      <c r="M14" s="31">
        <v>2090</v>
      </c>
      <c r="N14" s="116">
        <v>64.41</v>
      </c>
      <c r="O14" s="91">
        <v>506</v>
      </c>
      <c r="P14" s="116">
        <v>76.65</v>
      </c>
      <c r="Q14" s="91">
        <v>533</v>
      </c>
      <c r="R14" s="116">
        <v>95.89</v>
      </c>
      <c r="S14" s="91">
        <v>584</v>
      </c>
      <c r="T14" s="116"/>
      <c r="U14" s="91"/>
    </row>
    <row r="15" spans="1:21" ht="15">
      <c r="A15" s="2" t="s">
        <v>52</v>
      </c>
      <c r="B15" s="30">
        <v>43.36</v>
      </c>
      <c r="C15" s="31">
        <v>476</v>
      </c>
      <c r="D15" s="52">
        <v>74.49</v>
      </c>
      <c r="E15" s="31">
        <v>802</v>
      </c>
      <c r="F15" s="52">
        <v>96.19</v>
      </c>
      <c r="G15" s="31">
        <v>879</v>
      </c>
      <c r="H15" s="111">
        <v>132.84</v>
      </c>
      <c r="I15" s="31">
        <v>1044</v>
      </c>
      <c r="J15" s="111">
        <v>169.59</v>
      </c>
      <c r="K15" s="31">
        <v>1238</v>
      </c>
      <c r="L15" s="111">
        <v>325.06</v>
      </c>
      <c r="M15" s="31">
        <v>2382</v>
      </c>
      <c r="N15" s="116">
        <v>109.78</v>
      </c>
      <c r="O15" s="91">
        <v>808</v>
      </c>
      <c r="P15" s="116">
        <v>147.98</v>
      </c>
      <c r="Q15" s="91">
        <v>1064</v>
      </c>
      <c r="R15" s="116">
        <v>115.64</v>
      </c>
      <c r="S15" s="91">
        <v>719</v>
      </c>
      <c r="T15" s="116"/>
      <c r="U15" s="91"/>
    </row>
    <row r="16" spans="1:21" ht="15.75" thickBot="1">
      <c r="A16" s="2" t="s">
        <v>53</v>
      </c>
      <c r="B16" s="53">
        <v>155.96</v>
      </c>
      <c r="C16" s="43">
        <v>1145</v>
      </c>
      <c r="D16" s="59">
        <v>141.14</v>
      </c>
      <c r="E16" s="43">
        <v>1018</v>
      </c>
      <c r="F16" s="59">
        <v>165.04</v>
      </c>
      <c r="G16" s="43">
        <v>1287</v>
      </c>
      <c r="H16" s="111">
        <v>162.13</v>
      </c>
      <c r="I16" s="31">
        <v>1273</v>
      </c>
      <c r="J16" s="111">
        <v>194.1</v>
      </c>
      <c r="K16" s="31">
        <v>1416</v>
      </c>
      <c r="L16" s="111">
        <v>437.75</v>
      </c>
      <c r="M16" s="31">
        <v>3206</v>
      </c>
      <c r="N16" s="116">
        <v>179.81</v>
      </c>
      <c r="O16" s="91">
        <v>1320</v>
      </c>
      <c r="P16" s="116">
        <v>226.31</v>
      </c>
      <c r="Q16" s="91">
        <v>1485</v>
      </c>
      <c r="R16" s="116">
        <v>90.07</v>
      </c>
      <c r="S16" s="91">
        <v>689</v>
      </c>
      <c r="T16" s="116"/>
      <c r="U16" s="91"/>
    </row>
    <row r="17" spans="1:21" s="1" customFormat="1" ht="15.75" thickBot="1">
      <c r="A17" s="2" t="s">
        <v>54</v>
      </c>
      <c r="B17" s="44">
        <f aca="true" t="shared" si="0" ref="B17:G17">SUM(B5:B16)</f>
        <v>963.38</v>
      </c>
      <c r="C17" s="45">
        <f t="shared" si="0"/>
        <v>7988</v>
      </c>
      <c r="D17" s="55">
        <f t="shared" si="0"/>
        <v>1258.0100000000002</v>
      </c>
      <c r="E17" s="46">
        <f t="shared" si="0"/>
        <v>10341</v>
      </c>
      <c r="F17" s="55">
        <f t="shared" si="0"/>
        <v>1170.1699999999996</v>
      </c>
      <c r="G17" s="46">
        <f t="shared" si="0"/>
        <v>8466</v>
      </c>
      <c r="H17" s="44">
        <f aca="true" t="shared" si="1" ref="H17:M17">SUM(H5:H16)</f>
        <v>1239.04</v>
      </c>
      <c r="I17" s="46">
        <f t="shared" si="1"/>
        <v>9644</v>
      </c>
      <c r="J17" s="44">
        <f t="shared" si="1"/>
        <v>1455.8199999999997</v>
      </c>
      <c r="K17" s="46">
        <f t="shared" si="1"/>
        <v>11201</v>
      </c>
      <c r="L17" s="46">
        <f t="shared" si="1"/>
        <v>2110.13</v>
      </c>
      <c r="M17" s="46">
        <f t="shared" si="1"/>
        <v>15489</v>
      </c>
      <c r="N17" s="193">
        <f aca="true" t="shared" si="2" ref="N17:S17">SUM(N5:N16)</f>
        <v>1704.6100000000001</v>
      </c>
      <c r="O17" s="120">
        <f t="shared" si="2"/>
        <v>12557</v>
      </c>
      <c r="P17" s="193">
        <f t="shared" si="2"/>
        <v>1592.13</v>
      </c>
      <c r="Q17" s="120">
        <f t="shared" si="2"/>
        <v>11369</v>
      </c>
      <c r="R17" s="193">
        <f t="shared" si="2"/>
        <v>1616.89</v>
      </c>
      <c r="S17" s="120">
        <f t="shared" si="2"/>
        <v>10167</v>
      </c>
      <c r="T17" s="193">
        <f>SUM(T5:T16)</f>
        <v>400.2</v>
      </c>
      <c r="U17" s="120">
        <f>SUM(U5:U16)</f>
        <v>2981</v>
      </c>
    </row>
    <row r="18" ht="15">
      <c r="B18" s="7"/>
    </row>
    <row r="23" ht="15">
      <c r="A23" s="3" t="s">
        <v>64</v>
      </c>
    </row>
    <row r="24" ht="15">
      <c r="A24" s="3" t="s">
        <v>65</v>
      </c>
    </row>
    <row r="25" ht="15">
      <c r="A25" s="3" t="s">
        <v>66</v>
      </c>
    </row>
    <row r="44" spans="1:4" ht="15">
      <c r="A44" s="274" t="s">
        <v>98</v>
      </c>
      <c r="B44" s="276" t="s">
        <v>104</v>
      </c>
      <c r="C44" s="277"/>
      <c r="D44" s="277"/>
    </row>
    <row r="45" spans="2:5" ht="15">
      <c r="B45" s="271" t="s">
        <v>99</v>
      </c>
      <c r="C45" s="272" t="s">
        <v>100</v>
      </c>
      <c r="D45" s="272" t="s">
        <v>101</v>
      </c>
      <c r="E45" s="272" t="s">
        <v>102</v>
      </c>
    </row>
    <row r="46" spans="1:5" ht="15">
      <c r="A46" s="3" t="s">
        <v>7</v>
      </c>
      <c r="B46" s="270">
        <v>25</v>
      </c>
      <c r="C46">
        <v>16</v>
      </c>
      <c r="D46">
        <v>1</v>
      </c>
      <c r="E46" s="270">
        <f>B46*C46*D46</f>
        <v>400</v>
      </c>
    </row>
    <row r="47" spans="2:5" ht="15">
      <c r="B47" s="270">
        <v>12.5</v>
      </c>
      <c r="C47">
        <v>12.5</v>
      </c>
      <c r="D47">
        <v>1</v>
      </c>
      <c r="E47" s="270">
        <f>B47*C47*D47</f>
        <v>156.25</v>
      </c>
    </row>
    <row r="48" spans="1:5" ht="15">
      <c r="A48" s="275" t="s">
        <v>103</v>
      </c>
      <c r="B48" s="7"/>
      <c r="E48" s="273">
        <f>SUM(E46:E47)</f>
        <v>556.25</v>
      </c>
    </row>
  </sheetData>
  <mergeCells count="1">
    <mergeCell ref="B44:D44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U49"/>
  <sheetViews>
    <sheetView zoomScale="75" zoomScaleNormal="75" workbookViewId="0" topLeftCell="A2">
      <pane xSplit="1" topLeftCell="B1" activePane="topRight" state="frozen"/>
      <selection pane="topLeft" activeCell="A1" sqref="A1"/>
      <selection pane="topRight" activeCell="A47" sqref="A47"/>
    </sheetView>
  </sheetViews>
  <sheetFormatPr defaultColWidth="11.5546875" defaultRowHeight="15"/>
  <cols>
    <col min="1" max="1" width="14.3359375" style="3" bestFit="1" customWidth="1"/>
    <col min="2" max="2" width="8.6640625" style="9" customWidth="1"/>
    <col min="3" max="3" width="5.10546875" style="0" bestFit="1" customWidth="1"/>
    <col min="4" max="4" width="8.6640625" style="0" bestFit="1" customWidth="1"/>
    <col min="5" max="5" width="6.3359375" style="0" bestFit="1" customWidth="1"/>
    <col min="6" max="6" width="8.6640625" style="0" bestFit="1" customWidth="1"/>
    <col min="7" max="7" width="6.3359375" style="0" bestFit="1" customWidth="1"/>
    <col min="8" max="8" width="9.3359375" style="0" bestFit="1" customWidth="1"/>
    <col min="9" max="9" width="5.10546875" style="0" bestFit="1" customWidth="1"/>
    <col min="10" max="10" width="9.3359375" style="0" bestFit="1" customWidth="1"/>
    <col min="11" max="11" width="6.3359375" style="0" bestFit="1" customWidth="1"/>
    <col min="12" max="12" width="8.6640625" style="0" customWidth="1"/>
    <col min="13" max="13" width="6.3359375" style="0" bestFit="1" customWidth="1"/>
    <col min="14" max="14" width="8.6640625" style="0" customWidth="1"/>
    <col min="15" max="15" width="5.5546875" style="0" bestFit="1" customWidth="1"/>
    <col min="16" max="16" width="9.10546875" style="0" bestFit="1" customWidth="1"/>
    <col min="17" max="17" width="8.99609375" style="0" bestFit="1" customWidth="1"/>
    <col min="18" max="18" width="9.10546875" style="0" bestFit="1" customWidth="1"/>
    <col min="19" max="19" width="8.99609375" style="0" bestFit="1" customWidth="1"/>
    <col min="20" max="16384" width="8.6640625" style="0" customWidth="1"/>
  </cols>
  <sheetData>
    <row r="1" spans="1:20" s="12" customFormat="1" ht="15">
      <c r="A1" s="85" t="s">
        <v>71</v>
      </c>
      <c r="B1" s="12">
        <v>1998</v>
      </c>
      <c r="D1" s="12">
        <v>1999</v>
      </c>
      <c r="F1" s="12">
        <v>2000</v>
      </c>
      <c r="H1" s="12">
        <v>2001</v>
      </c>
      <c r="J1" s="12">
        <v>2002</v>
      </c>
      <c r="L1" s="12">
        <v>2003</v>
      </c>
      <c r="N1" s="12">
        <v>2004</v>
      </c>
      <c r="P1" s="12">
        <v>2005</v>
      </c>
      <c r="R1" s="12">
        <v>2006</v>
      </c>
      <c r="T1" s="12">
        <v>2007</v>
      </c>
    </row>
    <row r="2" spans="1:20" s="5" customFormat="1" ht="15">
      <c r="A2" s="4"/>
      <c r="B2" s="8" t="s">
        <v>38</v>
      </c>
      <c r="D2" s="8" t="s">
        <v>38</v>
      </c>
      <c r="F2" s="8" t="s">
        <v>38</v>
      </c>
      <c r="H2" s="5" t="s">
        <v>38</v>
      </c>
      <c r="J2" s="5" t="s">
        <v>38</v>
      </c>
      <c r="L2" s="8" t="s">
        <v>38</v>
      </c>
      <c r="N2" s="8" t="s">
        <v>38</v>
      </c>
      <c r="P2" s="8" t="s">
        <v>38</v>
      </c>
      <c r="R2" s="8" t="s">
        <v>38</v>
      </c>
      <c r="T2" s="8" t="s">
        <v>38</v>
      </c>
    </row>
    <row r="3" spans="1:21" s="5" customFormat="1" ht="15">
      <c r="A3" s="4" t="s">
        <v>55</v>
      </c>
      <c r="B3" s="8" t="s">
        <v>41</v>
      </c>
      <c r="C3" s="5" t="s">
        <v>40</v>
      </c>
      <c r="D3" s="8" t="s">
        <v>41</v>
      </c>
      <c r="E3" s="5" t="s">
        <v>40</v>
      </c>
      <c r="F3" s="8" t="s">
        <v>41</v>
      </c>
      <c r="G3" s="5" t="s">
        <v>40</v>
      </c>
      <c r="H3" s="5" t="s">
        <v>68</v>
      </c>
      <c r="I3" s="5" t="s">
        <v>40</v>
      </c>
      <c r="J3" s="5" t="s">
        <v>68</v>
      </c>
      <c r="K3" s="5" t="s">
        <v>40</v>
      </c>
      <c r="L3" s="8" t="s">
        <v>41</v>
      </c>
      <c r="M3" s="5" t="s">
        <v>40</v>
      </c>
      <c r="N3" s="8" t="s">
        <v>41</v>
      </c>
      <c r="O3" s="5" t="s">
        <v>40</v>
      </c>
      <c r="P3" s="8" t="s">
        <v>41</v>
      </c>
      <c r="Q3" s="5" t="s">
        <v>40</v>
      </c>
      <c r="R3" s="8" t="s">
        <v>41</v>
      </c>
      <c r="S3" s="5" t="s">
        <v>40</v>
      </c>
      <c r="T3" s="8" t="s">
        <v>41</v>
      </c>
      <c r="U3" s="5" t="s">
        <v>40</v>
      </c>
    </row>
    <row r="4" spans="1:2" s="5" customFormat="1" ht="15.75" thickBot="1">
      <c r="A4" s="4"/>
      <c r="B4" s="8"/>
    </row>
    <row r="5" spans="1:21" ht="15">
      <c r="A5" s="2" t="s">
        <v>42</v>
      </c>
      <c r="B5" s="28">
        <v>0</v>
      </c>
      <c r="C5" s="41"/>
      <c r="D5" s="71">
        <v>299.49</v>
      </c>
      <c r="E5" s="29">
        <v>2147</v>
      </c>
      <c r="F5" s="71">
        <v>185.75</v>
      </c>
      <c r="G5" s="29">
        <v>1353</v>
      </c>
      <c r="H5" s="112">
        <v>162</v>
      </c>
      <c r="I5" s="108">
        <v>1263</v>
      </c>
      <c r="J5" s="112">
        <v>186.18</v>
      </c>
      <c r="K5" s="108">
        <v>1461</v>
      </c>
      <c r="L5" s="114">
        <v>223.41</v>
      </c>
      <c r="M5" s="29">
        <v>1629</v>
      </c>
      <c r="N5" s="115">
        <v>159.15</v>
      </c>
      <c r="O5" s="118">
        <v>1169</v>
      </c>
      <c r="P5" s="115">
        <v>166.27</v>
      </c>
      <c r="Q5" s="118">
        <v>1221</v>
      </c>
      <c r="R5" s="115">
        <v>47.22</v>
      </c>
      <c r="S5" s="118">
        <v>277</v>
      </c>
      <c r="T5" s="115">
        <v>144.87</v>
      </c>
      <c r="U5" s="118">
        <v>1125</v>
      </c>
    </row>
    <row r="6" spans="1:21" ht="15">
      <c r="A6" s="2" t="s">
        <v>43</v>
      </c>
      <c r="B6" s="30">
        <v>0</v>
      </c>
      <c r="C6" s="42"/>
      <c r="D6" s="72">
        <v>193.49</v>
      </c>
      <c r="E6" s="31">
        <v>1407</v>
      </c>
      <c r="F6" s="72">
        <v>309.88</v>
      </c>
      <c r="G6" s="31">
        <v>1938</v>
      </c>
      <c r="H6" s="113">
        <v>141.39</v>
      </c>
      <c r="I6" s="110">
        <v>1099</v>
      </c>
      <c r="J6" s="113">
        <v>72.25</v>
      </c>
      <c r="K6" s="110">
        <v>540</v>
      </c>
      <c r="L6" s="111">
        <v>224.9</v>
      </c>
      <c r="M6" s="31">
        <v>1636</v>
      </c>
      <c r="N6" s="116">
        <v>242.59</v>
      </c>
      <c r="O6" s="91">
        <v>1779</v>
      </c>
      <c r="P6" s="116">
        <v>140</v>
      </c>
      <c r="Q6" s="91">
        <v>1023</v>
      </c>
      <c r="R6" s="116">
        <v>100.28</v>
      </c>
      <c r="S6" s="91">
        <v>616</v>
      </c>
      <c r="T6" s="116">
        <v>214</v>
      </c>
      <c r="U6" s="91">
        <v>1637</v>
      </c>
    </row>
    <row r="7" spans="1:21" ht="15">
      <c r="A7" s="2" t="s">
        <v>44</v>
      </c>
      <c r="B7" s="30">
        <v>0</v>
      </c>
      <c r="C7" s="42"/>
      <c r="D7" s="72">
        <v>232.16</v>
      </c>
      <c r="E7" s="31">
        <v>1677</v>
      </c>
      <c r="F7" s="72">
        <v>264.43</v>
      </c>
      <c r="G7" s="31">
        <v>1662</v>
      </c>
      <c r="H7" s="113">
        <v>170.83</v>
      </c>
      <c r="I7" s="110">
        <v>1333</v>
      </c>
      <c r="J7" s="113">
        <v>204.81</v>
      </c>
      <c r="K7" s="110">
        <v>1597</v>
      </c>
      <c r="L7" s="111">
        <v>205.18</v>
      </c>
      <c r="M7" s="31">
        <v>1493</v>
      </c>
      <c r="N7" s="116">
        <v>193.49</v>
      </c>
      <c r="O7" s="91">
        <v>1420</v>
      </c>
      <c r="P7" s="116">
        <v>183.89</v>
      </c>
      <c r="Q7" s="91">
        <v>1342</v>
      </c>
      <c r="R7" s="116">
        <v>131.28</v>
      </c>
      <c r="S7" s="91">
        <v>814</v>
      </c>
      <c r="T7" s="116">
        <v>219.69</v>
      </c>
      <c r="U7" s="91">
        <v>1683</v>
      </c>
    </row>
    <row r="8" spans="1:21" ht="15">
      <c r="A8" s="2" t="s">
        <v>56</v>
      </c>
      <c r="B8" s="30">
        <v>0</v>
      </c>
      <c r="C8" s="42"/>
      <c r="D8" s="72">
        <v>167.42</v>
      </c>
      <c r="E8" s="31">
        <v>1225</v>
      </c>
      <c r="F8" s="72">
        <v>239.88</v>
      </c>
      <c r="G8" s="31">
        <v>1492</v>
      </c>
      <c r="H8" s="111">
        <v>139.23</v>
      </c>
      <c r="I8" s="31">
        <v>1094</v>
      </c>
      <c r="J8" s="111">
        <v>143.17</v>
      </c>
      <c r="K8" s="31">
        <v>1118</v>
      </c>
      <c r="L8" s="111">
        <v>110.83</v>
      </c>
      <c r="M8" s="31">
        <v>877</v>
      </c>
      <c r="N8" s="116">
        <v>126.74</v>
      </c>
      <c r="O8" s="91">
        <v>932</v>
      </c>
      <c r="P8" s="116">
        <v>139.45</v>
      </c>
      <c r="Q8" s="91">
        <v>1019</v>
      </c>
      <c r="R8" s="116">
        <v>83.21</v>
      </c>
      <c r="S8" s="91">
        <v>507</v>
      </c>
      <c r="T8" s="116"/>
      <c r="U8" s="91"/>
    </row>
    <row r="9" spans="1:21" ht="15">
      <c r="A9" s="2" t="s">
        <v>46</v>
      </c>
      <c r="B9" s="30">
        <v>0</v>
      </c>
      <c r="C9" s="42"/>
      <c r="D9" s="72">
        <v>83.28</v>
      </c>
      <c r="E9" s="31">
        <v>894</v>
      </c>
      <c r="F9" s="72">
        <v>121.91</v>
      </c>
      <c r="G9" s="31">
        <v>1132</v>
      </c>
      <c r="H9" s="111">
        <v>88.55</v>
      </c>
      <c r="I9" s="31">
        <v>679</v>
      </c>
      <c r="J9" s="111">
        <v>107.52</v>
      </c>
      <c r="K9" s="31">
        <v>841</v>
      </c>
      <c r="L9" s="111">
        <v>77.63</v>
      </c>
      <c r="M9" s="31">
        <v>573</v>
      </c>
      <c r="N9" s="116">
        <v>119.22</v>
      </c>
      <c r="O9" s="91">
        <v>877</v>
      </c>
      <c r="P9" s="116">
        <v>93.77</v>
      </c>
      <c r="Q9" s="91">
        <v>687</v>
      </c>
      <c r="R9" s="116">
        <v>55.02</v>
      </c>
      <c r="S9" s="91">
        <v>327</v>
      </c>
      <c r="T9" s="116"/>
      <c r="U9" s="91"/>
    </row>
    <row r="10" spans="1:21" ht="15">
      <c r="A10" s="2" t="s">
        <v>47</v>
      </c>
      <c r="B10" s="30">
        <v>0</v>
      </c>
      <c r="C10" s="42"/>
      <c r="D10" s="72">
        <v>14.62</v>
      </c>
      <c r="E10" s="31">
        <v>175</v>
      </c>
      <c r="F10" s="72">
        <v>18.59</v>
      </c>
      <c r="G10" s="31">
        <v>222</v>
      </c>
      <c r="H10" s="111">
        <v>42.63</v>
      </c>
      <c r="I10" s="31">
        <v>314</v>
      </c>
      <c r="J10" s="111">
        <v>92.58</v>
      </c>
      <c r="K10" s="31">
        <v>725</v>
      </c>
      <c r="L10" s="111">
        <v>31.26</v>
      </c>
      <c r="M10" s="31">
        <v>234</v>
      </c>
      <c r="N10" s="116">
        <v>22.23</v>
      </c>
      <c r="O10" s="91">
        <v>168</v>
      </c>
      <c r="P10" s="116">
        <v>74.65</v>
      </c>
      <c r="Q10" s="91">
        <v>548</v>
      </c>
      <c r="R10" s="116">
        <v>23.22</v>
      </c>
      <c r="S10" s="91">
        <v>124</v>
      </c>
      <c r="T10" s="116"/>
      <c r="U10" s="91"/>
    </row>
    <row r="11" spans="1:21" ht="15">
      <c r="A11" s="2" t="s">
        <v>48</v>
      </c>
      <c r="B11" s="30">
        <v>0</v>
      </c>
      <c r="C11" s="42"/>
      <c r="D11" s="72">
        <v>25.6</v>
      </c>
      <c r="E11" s="31">
        <v>290</v>
      </c>
      <c r="F11" s="72">
        <v>62.39</v>
      </c>
      <c r="G11" s="31">
        <v>590</v>
      </c>
      <c r="H11" s="111">
        <v>53.57</v>
      </c>
      <c r="I11" s="31">
        <v>401</v>
      </c>
      <c r="J11" s="111">
        <v>25.67</v>
      </c>
      <c r="K11" s="31">
        <v>205</v>
      </c>
      <c r="L11" s="111">
        <v>13.35</v>
      </c>
      <c r="M11" s="31">
        <v>103</v>
      </c>
      <c r="N11" s="116">
        <v>43.03</v>
      </c>
      <c r="O11" s="91">
        <v>320</v>
      </c>
      <c r="P11" s="116">
        <v>47.96</v>
      </c>
      <c r="Q11" s="91">
        <v>354</v>
      </c>
      <c r="R11" s="116">
        <v>50.94</v>
      </c>
      <c r="S11" s="91">
        <v>301</v>
      </c>
      <c r="T11" s="116"/>
      <c r="U11" s="91"/>
    </row>
    <row r="12" spans="1:21" ht="15">
      <c r="A12" s="2" t="s">
        <v>49</v>
      </c>
      <c r="B12" s="30">
        <v>0</v>
      </c>
      <c r="C12" s="42"/>
      <c r="D12" s="72">
        <v>66.85</v>
      </c>
      <c r="E12" s="31">
        <v>722</v>
      </c>
      <c r="F12" s="72">
        <v>58.96</v>
      </c>
      <c r="G12" s="31">
        <v>559</v>
      </c>
      <c r="H12" s="111">
        <v>43</v>
      </c>
      <c r="I12" s="31">
        <v>317</v>
      </c>
      <c r="J12" s="111">
        <v>0</v>
      </c>
      <c r="K12" s="31">
        <v>0</v>
      </c>
      <c r="L12" s="111">
        <v>38.51</v>
      </c>
      <c r="M12" s="31">
        <v>287</v>
      </c>
      <c r="N12" s="116">
        <v>27.16</v>
      </c>
      <c r="O12" s="91">
        <v>204</v>
      </c>
      <c r="P12" s="116">
        <v>30.7</v>
      </c>
      <c r="Q12" s="91">
        <v>199</v>
      </c>
      <c r="R12" s="116">
        <v>46.71</v>
      </c>
      <c r="S12" s="91">
        <v>274</v>
      </c>
      <c r="T12" s="116"/>
      <c r="U12" s="91"/>
    </row>
    <row r="13" spans="1:21" ht="15">
      <c r="A13" s="2" t="s">
        <v>50</v>
      </c>
      <c r="B13" s="30">
        <v>0</v>
      </c>
      <c r="C13" s="42"/>
      <c r="D13" s="72">
        <v>18.15</v>
      </c>
      <c r="E13" s="31">
        <v>212</v>
      </c>
      <c r="F13" s="72">
        <v>56.09</v>
      </c>
      <c r="G13" s="31">
        <v>507</v>
      </c>
      <c r="H13" s="111">
        <v>28.46</v>
      </c>
      <c r="I13" s="31">
        <v>228</v>
      </c>
      <c r="J13" s="111">
        <v>40.86</v>
      </c>
      <c r="K13" s="31">
        <v>323</v>
      </c>
      <c r="L13" s="111">
        <v>47.13</v>
      </c>
      <c r="M13" s="31">
        <v>350</v>
      </c>
      <c r="N13" s="116">
        <v>61.22</v>
      </c>
      <c r="O13" s="91">
        <v>453</v>
      </c>
      <c r="P13" s="116">
        <v>28.78</v>
      </c>
      <c r="Q13" s="91">
        <v>185</v>
      </c>
      <c r="R13" s="116">
        <v>122.08</v>
      </c>
      <c r="S13" s="91">
        <v>750</v>
      </c>
      <c r="T13" s="116"/>
      <c r="U13" s="91"/>
    </row>
    <row r="14" spans="1:21" ht="15">
      <c r="A14" s="2" t="s">
        <v>51</v>
      </c>
      <c r="B14" s="30">
        <v>59.6</v>
      </c>
      <c r="C14" s="42">
        <v>646</v>
      </c>
      <c r="D14" s="72">
        <v>54.25</v>
      </c>
      <c r="E14" s="31">
        <v>590</v>
      </c>
      <c r="F14" s="72">
        <v>0</v>
      </c>
      <c r="G14" s="31">
        <v>0</v>
      </c>
      <c r="H14" s="111">
        <v>101.88</v>
      </c>
      <c r="I14" s="31">
        <v>802</v>
      </c>
      <c r="J14" s="111">
        <v>100.25</v>
      </c>
      <c r="K14" s="31">
        <v>734</v>
      </c>
      <c r="L14" s="111">
        <v>113.33</v>
      </c>
      <c r="M14" s="31">
        <v>834</v>
      </c>
      <c r="N14" s="116">
        <v>68.47</v>
      </c>
      <c r="O14" s="91">
        <v>506</v>
      </c>
      <c r="P14" s="116">
        <v>41.57</v>
      </c>
      <c r="Q14" s="91">
        <v>278</v>
      </c>
      <c r="R14" s="116">
        <v>149.52</v>
      </c>
      <c r="S14" s="91">
        <v>924</v>
      </c>
      <c r="T14" s="116"/>
      <c r="U14" s="91"/>
    </row>
    <row r="15" spans="1:21" ht="15">
      <c r="A15" s="2" t="s">
        <v>52</v>
      </c>
      <c r="B15" s="30">
        <v>98.37</v>
      </c>
      <c r="C15" s="42">
        <v>1052</v>
      </c>
      <c r="D15" s="72">
        <v>82.42</v>
      </c>
      <c r="E15" s="31">
        <v>885</v>
      </c>
      <c r="F15" s="72">
        <v>65.9</v>
      </c>
      <c r="G15" s="31">
        <v>598</v>
      </c>
      <c r="H15" s="111">
        <v>117.74</v>
      </c>
      <c r="I15" s="31">
        <v>926</v>
      </c>
      <c r="J15" s="111">
        <v>172.08</v>
      </c>
      <c r="K15" s="31">
        <v>1256</v>
      </c>
      <c r="L15" s="111">
        <v>147.79</v>
      </c>
      <c r="M15" s="31">
        <v>1086</v>
      </c>
      <c r="N15" s="116">
        <v>92.96</v>
      </c>
      <c r="O15" s="91">
        <v>685</v>
      </c>
      <c r="P15" s="116">
        <v>66.67</v>
      </c>
      <c r="Q15" s="91">
        <v>473</v>
      </c>
      <c r="R15" s="116">
        <v>130</v>
      </c>
      <c r="S15" s="91">
        <v>810</v>
      </c>
      <c r="T15" s="116"/>
      <c r="U15" s="91"/>
    </row>
    <row r="16" spans="1:21" ht="15.75" thickBot="1">
      <c r="A16" s="2" t="s">
        <v>53</v>
      </c>
      <c r="B16" s="30">
        <v>169.85</v>
      </c>
      <c r="C16" s="42">
        <v>1242</v>
      </c>
      <c r="D16" s="72">
        <v>115.64</v>
      </c>
      <c r="E16" s="31">
        <v>840</v>
      </c>
      <c r="F16" s="72">
        <v>0</v>
      </c>
      <c r="G16" s="31">
        <v>0</v>
      </c>
      <c r="H16" s="111">
        <v>160.85</v>
      </c>
      <c r="I16" s="31">
        <v>1263</v>
      </c>
      <c r="J16" s="111">
        <v>209.1</v>
      </c>
      <c r="K16" s="31">
        <v>1525</v>
      </c>
      <c r="L16" s="111">
        <v>227.94</v>
      </c>
      <c r="M16" s="31">
        <v>1672</v>
      </c>
      <c r="N16" s="116">
        <v>150.4</v>
      </c>
      <c r="O16" s="91">
        <v>1105</v>
      </c>
      <c r="P16" s="116">
        <v>96.75</v>
      </c>
      <c r="Q16" s="91">
        <v>621</v>
      </c>
      <c r="R16" s="116">
        <v>112.58</v>
      </c>
      <c r="S16" s="91">
        <v>878</v>
      </c>
      <c r="T16" s="116"/>
      <c r="U16" s="91"/>
    </row>
    <row r="17" spans="1:21" s="18" customFormat="1" ht="15.75" thickBot="1">
      <c r="A17" s="17" t="s">
        <v>54</v>
      </c>
      <c r="B17" s="63">
        <f aca="true" t="shared" si="0" ref="B17:G17">SUM(B5:B16)</f>
        <v>327.82</v>
      </c>
      <c r="C17" s="64">
        <f t="shared" si="0"/>
        <v>2940</v>
      </c>
      <c r="D17" s="75">
        <f t="shared" si="0"/>
        <v>1353.3700000000001</v>
      </c>
      <c r="E17" s="76">
        <f t="shared" si="0"/>
        <v>11064</v>
      </c>
      <c r="F17" s="75">
        <f t="shared" si="0"/>
        <v>1383.78</v>
      </c>
      <c r="G17" s="76">
        <f t="shared" si="0"/>
        <v>10053</v>
      </c>
      <c r="H17" s="75">
        <f aca="true" t="shared" si="1" ref="H17:M17">SUM(H5:H16)</f>
        <v>1250.1299999999999</v>
      </c>
      <c r="I17" s="126">
        <f t="shared" si="1"/>
        <v>9719</v>
      </c>
      <c r="J17" s="75">
        <f t="shared" si="1"/>
        <v>1354.4699999999998</v>
      </c>
      <c r="K17" s="126">
        <f t="shared" si="1"/>
        <v>10325</v>
      </c>
      <c r="L17" s="46">
        <f t="shared" si="1"/>
        <v>1461.26</v>
      </c>
      <c r="M17" s="46">
        <f t="shared" si="1"/>
        <v>10774</v>
      </c>
      <c r="N17" s="193">
        <f aca="true" t="shared" si="2" ref="N17:S17">SUM(N5:N16)</f>
        <v>1306.66</v>
      </c>
      <c r="O17" s="120">
        <f t="shared" si="2"/>
        <v>9618</v>
      </c>
      <c r="P17" s="193">
        <f t="shared" si="2"/>
        <v>1110.46</v>
      </c>
      <c r="Q17" s="120">
        <f t="shared" si="2"/>
        <v>7950</v>
      </c>
      <c r="R17" s="193">
        <f t="shared" si="2"/>
        <v>1052.06</v>
      </c>
      <c r="S17" s="120">
        <f t="shared" si="2"/>
        <v>6602</v>
      </c>
      <c r="T17" s="193">
        <f>SUM(T5:T16)</f>
        <v>578.56</v>
      </c>
      <c r="U17" s="120">
        <f>SUM(U5:U16)</f>
        <v>4445</v>
      </c>
    </row>
    <row r="45" spans="1:4" ht="15">
      <c r="A45" s="274" t="s">
        <v>98</v>
      </c>
      <c r="B45" s="276" t="s">
        <v>104</v>
      </c>
      <c r="C45" s="277"/>
      <c r="D45" s="277"/>
    </row>
    <row r="46" spans="2:5" ht="15">
      <c r="B46" s="271" t="s">
        <v>99</v>
      </c>
      <c r="C46" s="272" t="s">
        <v>100</v>
      </c>
      <c r="D46" s="272" t="s">
        <v>101</v>
      </c>
      <c r="E46" s="272" t="s">
        <v>102</v>
      </c>
    </row>
    <row r="47" spans="1:5" ht="15">
      <c r="A47" s="3" t="s">
        <v>8</v>
      </c>
      <c r="B47" s="270">
        <v>25</v>
      </c>
      <c r="C47">
        <v>16</v>
      </c>
      <c r="D47">
        <v>1</v>
      </c>
      <c r="E47" s="270">
        <f>B47*C47*D47</f>
        <v>400</v>
      </c>
    </row>
    <row r="48" spans="2:5" ht="15">
      <c r="B48" s="270">
        <v>12.5</v>
      </c>
      <c r="C48">
        <v>12.5</v>
      </c>
      <c r="D48">
        <v>1</v>
      </c>
      <c r="E48" s="270">
        <f>B48*C48*D48</f>
        <v>156.25</v>
      </c>
    </row>
    <row r="49" spans="1:5" ht="15">
      <c r="A49" s="275" t="s">
        <v>103</v>
      </c>
      <c r="B49" s="7"/>
      <c r="E49" s="273">
        <f>SUM(E47:E48)</f>
        <v>556.25</v>
      </c>
    </row>
  </sheetData>
  <mergeCells count="1">
    <mergeCell ref="B45:D45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U48"/>
  <sheetViews>
    <sheetView zoomScale="75" zoomScaleNormal="75" workbookViewId="0" topLeftCell="A2">
      <pane xSplit="1" topLeftCell="B1" activePane="topRight" state="frozen"/>
      <selection pane="topLeft" activeCell="A2" sqref="A2"/>
      <selection pane="topRight" activeCell="F37" sqref="F37"/>
    </sheetView>
  </sheetViews>
  <sheetFormatPr defaultColWidth="11.5546875" defaultRowHeight="15"/>
  <cols>
    <col min="1" max="1" width="14.3359375" style="3" bestFit="1" customWidth="1"/>
    <col min="2" max="2" width="8.6640625" style="9" customWidth="1"/>
    <col min="3" max="3" width="6.3359375" style="0" bestFit="1" customWidth="1"/>
    <col min="4" max="4" width="8.6640625" style="0" bestFit="1" customWidth="1"/>
    <col min="5" max="5" width="6.3359375" style="0" bestFit="1" customWidth="1"/>
    <col min="6" max="6" width="8.6640625" style="0" bestFit="1" customWidth="1"/>
    <col min="7" max="7" width="6.3359375" style="0" bestFit="1" customWidth="1"/>
    <col min="8" max="8" width="8.6640625" style="0" bestFit="1" customWidth="1"/>
    <col min="9" max="9" width="6.3359375" style="0" bestFit="1" customWidth="1"/>
    <col min="10" max="10" width="8.6640625" style="0" bestFit="1" customWidth="1"/>
    <col min="11" max="11" width="6.3359375" style="0" bestFit="1" customWidth="1"/>
    <col min="12" max="12" width="8.6640625" style="0" bestFit="1" customWidth="1"/>
    <col min="13" max="13" width="6.3359375" style="0" bestFit="1" customWidth="1"/>
    <col min="14" max="14" width="9.10546875" style="0" customWidth="1"/>
    <col min="15" max="15" width="6.6640625" style="0" bestFit="1" customWidth="1"/>
    <col min="16" max="16" width="9.10546875" style="0" bestFit="1" customWidth="1"/>
    <col min="17" max="17" width="8.99609375" style="0" bestFit="1" customWidth="1"/>
    <col min="18" max="18" width="9.10546875" style="0" bestFit="1" customWidth="1"/>
    <col min="19" max="19" width="8.99609375" style="0" bestFit="1" customWidth="1"/>
    <col min="20" max="16384" width="8.6640625" style="0" customWidth="1"/>
  </cols>
  <sheetData>
    <row r="1" spans="1:10" s="12" customFormat="1" ht="15">
      <c r="A1" s="85" t="s">
        <v>72</v>
      </c>
      <c r="B1" s="12">
        <v>1998</v>
      </c>
      <c r="D1" s="12">
        <v>1999</v>
      </c>
      <c r="F1" s="12">
        <v>2000</v>
      </c>
      <c r="H1" s="12">
        <v>2001</v>
      </c>
      <c r="J1" s="12">
        <v>2002</v>
      </c>
    </row>
    <row r="2" spans="1:21" s="5" customFormat="1" ht="15">
      <c r="A2" s="204" t="s">
        <v>72</v>
      </c>
      <c r="B2" s="8" t="s">
        <v>38</v>
      </c>
      <c r="D2" s="8" t="s">
        <v>38</v>
      </c>
      <c r="F2" s="8" t="s">
        <v>38</v>
      </c>
      <c r="H2" s="5" t="s">
        <v>38</v>
      </c>
      <c r="J2" s="5" t="s">
        <v>38</v>
      </c>
      <c r="L2" s="12">
        <v>2003</v>
      </c>
      <c r="M2" s="12"/>
      <c r="N2" s="12">
        <v>2004</v>
      </c>
      <c r="O2" s="12"/>
      <c r="P2" s="12">
        <v>2005</v>
      </c>
      <c r="Q2" s="12"/>
      <c r="R2" s="12">
        <v>2006</v>
      </c>
      <c r="S2" s="12"/>
      <c r="T2" s="12">
        <v>2007</v>
      </c>
      <c r="U2" s="12"/>
    </row>
    <row r="3" spans="1:20" s="5" customFormat="1" ht="15">
      <c r="A3" s="4" t="s">
        <v>55</v>
      </c>
      <c r="B3" s="8" t="s">
        <v>41</v>
      </c>
      <c r="C3" s="5" t="s">
        <v>40</v>
      </c>
      <c r="D3" s="8" t="s">
        <v>41</v>
      </c>
      <c r="E3" s="5" t="s">
        <v>40</v>
      </c>
      <c r="F3" s="8" t="s">
        <v>41</v>
      </c>
      <c r="G3" s="5" t="s">
        <v>40</v>
      </c>
      <c r="H3" s="5" t="s">
        <v>41</v>
      </c>
      <c r="I3" s="5" t="s">
        <v>40</v>
      </c>
      <c r="J3" s="5" t="s">
        <v>41</v>
      </c>
      <c r="K3" s="5" t="s">
        <v>40</v>
      </c>
      <c r="L3" s="8" t="s">
        <v>38</v>
      </c>
      <c r="N3" s="8" t="s">
        <v>38</v>
      </c>
      <c r="P3" s="8" t="s">
        <v>38</v>
      </c>
      <c r="R3" s="8" t="s">
        <v>38</v>
      </c>
      <c r="T3" s="8" t="s">
        <v>38</v>
      </c>
    </row>
    <row r="4" spans="1:21" s="5" customFormat="1" ht="15.75" thickBot="1">
      <c r="A4" s="4"/>
      <c r="B4" s="8"/>
      <c r="L4" s="8" t="s">
        <v>41</v>
      </c>
      <c r="M4" s="5" t="s">
        <v>40</v>
      </c>
      <c r="N4" s="8" t="s">
        <v>41</v>
      </c>
      <c r="O4" s="5" t="s">
        <v>40</v>
      </c>
      <c r="P4" s="8" t="s">
        <v>41</v>
      </c>
      <c r="Q4" s="5" t="s">
        <v>40</v>
      </c>
      <c r="R4" s="8" t="s">
        <v>41</v>
      </c>
      <c r="S4" s="5" t="s">
        <v>40</v>
      </c>
      <c r="T4" s="8" t="s">
        <v>41</v>
      </c>
      <c r="U4" s="5" t="s">
        <v>40</v>
      </c>
    </row>
    <row r="5" spans="1:21" ht="15">
      <c r="A5" s="2" t="s">
        <v>42</v>
      </c>
      <c r="B5" s="28">
        <v>260</v>
      </c>
      <c r="C5" s="41">
        <v>1846</v>
      </c>
      <c r="D5" s="28">
        <v>189.97</v>
      </c>
      <c r="E5" s="29">
        <v>1311</v>
      </c>
      <c r="F5" s="28">
        <v>186.79</v>
      </c>
      <c r="G5" s="29">
        <v>1288</v>
      </c>
      <c r="H5" s="107">
        <v>161.21</v>
      </c>
      <c r="I5" s="108">
        <v>1218</v>
      </c>
      <c r="J5" s="107">
        <v>289.54</v>
      </c>
      <c r="K5" s="108">
        <v>2216</v>
      </c>
      <c r="L5" s="114">
        <v>269.1</v>
      </c>
      <c r="M5" s="29">
        <v>1903</v>
      </c>
      <c r="N5" s="115">
        <v>243.58</v>
      </c>
      <c r="O5" s="118">
        <v>1731</v>
      </c>
      <c r="P5" s="115">
        <v>304.53</v>
      </c>
      <c r="Q5" s="118">
        <v>2185</v>
      </c>
      <c r="R5" s="115">
        <v>351.87</v>
      </c>
      <c r="S5" s="118">
        <v>2208</v>
      </c>
      <c r="T5" s="115">
        <v>242.77</v>
      </c>
      <c r="U5" s="118">
        <v>1573</v>
      </c>
    </row>
    <row r="6" spans="1:21" ht="15">
      <c r="A6" s="2" t="s">
        <v>43</v>
      </c>
      <c r="B6" s="30">
        <v>380</v>
      </c>
      <c r="C6" s="42">
        <v>2712</v>
      </c>
      <c r="D6" s="30">
        <v>193.49</v>
      </c>
      <c r="E6" s="31">
        <v>1407</v>
      </c>
      <c r="F6" s="30">
        <v>410.39</v>
      </c>
      <c r="G6" s="31">
        <v>2516</v>
      </c>
      <c r="H6" s="109">
        <v>288.86</v>
      </c>
      <c r="I6" s="110">
        <v>2249</v>
      </c>
      <c r="J6" s="109">
        <v>365.96</v>
      </c>
      <c r="K6" s="110">
        <v>2823</v>
      </c>
      <c r="L6" s="111">
        <v>389.43</v>
      </c>
      <c r="M6" s="31">
        <v>2800</v>
      </c>
      <c r="N6" s="116">
        <v>394.25</v>
      </c>
      <c r="O6" s="91">
        <v>2853</v>
      </c>
      <c r="P6" s="116">
        <v>364.96</v>
      </c>
      <c r="Q6" s="91">
        <v>2626</v>
      </c>
      <c r="R6" s="116">
        <v>442.57</v>
      </c>
      <c r="S6" s="91">
        <v>2791</v>
      </c>
      <c r="T6" s="116">
        <v>342.42</v>
      </c>
      <c r="U6" s="91">
        <v>2180</v>
      </c>
    </row>
    <row r="7" spans="1:21" ht="15">
      <c r="A7" s="2" t="s">
        <v>44</v>
      </c>
      <c r="B7" s="30">
        <v>438</v>
      </c>
      <c r="C7" s="42">
        <v>3132</v>
      </c>
      <c r="D7" s="30">
        <v>383</v>
      </c>
      <c r="E7" s="31">
        <v>2704</v>
      </c>
      <c r="F7" s="30">
        <v>420.59</v>
      </c>
      <c r="G7" s="31">
        <v>2580</v>
      </c>
      <c r="H7" s="109">
        <v>261.74</v>
      </c>
      <c r="I7" s="110">
        <v>2030</v>
      </c>
      <c r="J7" s="109">
        <v>452.52</v>
      </c>
      <c r="K7" s="110">
        <v>3489</v>
      </c>
      <c r="L7" s="111">
        <v>421.99</v>
      </c>
      <c r="M7" s="31">
        <v>3041</v>
      </c>
      <c r="N7" s="116">
        <v>441.25</v>
      </c>
      <c r="O7" s="91">
        <v>3203</v>
      </c>
      <c r="P7" s="116">
        <v>412.12</v>
      </c>
      <c r="Q7" s="91">
        <v>2976</v>
      </c>
      <c r="R7" s="116">
        <v>404.68</v>
      </c>
      <c r="S7" s="91">
        <v>2545</v>
      </c>
      <c r="T7" s="116">
        <v>436.05</v>
      </c>
      <c r="U7" s="91">
        <v>2801</v>
      </c>
    </row>
    <row r="8" spans="1:21" ht="15">
      <c r="A8" s="2" t="s">
        <v>56</v>
      </c>
      <c r="B8" s="30">
        <v>348</v>
      </c>
      <c r="C8" s="42">
        <v>2480</v>
      </c>
      <c r="D8" s="30">
        <v>272.72</v>
      </c>
      <c r="E8" s="31">
        <v>1908</v>
      </c>
      <c r="F8" s="30">
        <v>333.07</v>
      </c>
      <c r="G8" s="31">
        <v>2030</v>
      </c>
      <c r="H8" s="111">
        <v>390.76</v>
      </c>
      <c r="I8" s="31">
        <v>3072</v>
      </c>
      <c r="J8" s="111">
        <v>293.71</v>
      </c>
      <c r="K8" s="31">
        <v>2235</v>
      </c>
      <c r="L8" s="111">
        <v>300.24</v>
      </c>
      <c r="M8" s="31">
        <v>2291</v>
      </c>
      <c r="N8" s="116">
        <v>280.62</v>
      </c>
      <c r="O8" s="91">
        <v>2007</v>
      </c>
      <c r="P8" s="116">
        <v>386.25</v>
      </c>
      <c r="Q8" s="91">
        <v>2784</v>
      </c>
      <c r="R8" s="116">
        <v>414.23</v>
      </c>
      <c r="S8" s="91">
        <v>2607</v>
      </c>
      <c r="T8" s="116"/>
      <c r="U8" s="91"/>
    </row>
    <row r="9" spans="1:21" ht="15">
      <c r="A9" s="2" t="s">
        <v>46</v>
      </c>
      <c r="B9" s="30">
        <v>284</v>
      </c>
      <c r="C9" s="42">
        <v>3002</v>
      </c>
      <c r="D9" s="30">
        <v>266.42</v>
      </c>
      <c r="E9" s="31">
        <v>2806</v>
      </c>
      <c r="F9" s="30">
        <v>318.65</v>
      </c>
      <c r="G9" s="31">
        <v>2922</v>
      </c>
      <c r="H9" s="111">
        <v>261.5</v>
      </c>
      <c r="I9" s="31">
        <v>2028</v>
      </c>
      <c r="J9" s="111">
        <v>391.73</v>
      </c>
      <c r="K9" s="31">
        <v>3009</v>
      </c>
      <c r="L9" s="111">
        <v>397.09</v>
      </c>
      <c r="M9" s="31">
        <v>2880</v>
      </c>
      <c r="N9" s="116">
        <v>445.29</v>
      </c>
      <c r="O9" s="91">
        <v>3233</v>
      </c>
      <c r="P9" s="116">
        <v>356.46</v>
      </c>
      <c r="Q9" s="91">
        <v>2563</v>
      </c>
      <c r="R9" s="116">
        <v>384.19</v>
      </c>
      <c r="S9" s="91">
        <v>2412</v>
      </c>
      <c r="T9" s="116"/>
      <c r="U9" s="91"/>
    </row>
    <row r="10" spans="1:21" ht="15">
      <c r="A10" s="2" t="s">
        <v>47</v>
      </c>
      <c r="B10" s="30">
        <v>167</v>
      </c>
      <c r="C10" s="42">
        <v>1726</v>
      </c>
      <c r="D10" s="30">
        <v>100.82</v>
      </c>
      <c r="E10" s="31">
        <v>1006</v>
      </c>
      <c r="F10" s="30">
        <v>123.14</v>
      </c>
      <c r="G10" s="31">
        <v>1074</v>
      </c>
      <c r="H10" s="111">
        <v>220.39</v>
      </c>
      <c r="I10" s="31">
        <v>1696</v>
      </c>
      <c r="J10" s="111">
        <v>249.89</v>
      </c>
      <c r="K10" s="31">
        <v>1889</v>
      </c>
      <c r="L10" s="111">
        <v>235.44</v>
      </c>
      <c r="M10" s="31">
        <v>1674</v>
      </c>
      <c r="N10" s="116">
        <v>163.78</v>
      </c>
      <c r="O10" s="91">
        <v>1137</v>
      </c>
      <c r="P10" s="116">
        <v>173.59</v>
      </c>
      <c r="Q10" s="91">
        <v>1206</v>
      </c>
      <c r="R10" s="116">
        <v>208.43</v>
      </c>
      <c r="S10" s="91">
        <v>1271</v>
      </c>
      <c r="T10" s="116"/>
      <c r="U10" s="91"/>
    </row>
    <row r="11" spans="1:21" ht="15">
      <c r="A11" s="2" t="s">
        <v>48</v>
      </c>
      <c r="B11" s="30">
        <v>234</v>
      </c>
      <c r="C11" s="42">
        <v>2459</v>
      </c>
      <c r="D11" s="30">
        <v>184.63</v>
      </c>
      <c r="E11" s="31">
        <v>1917</v>
      </c>
      <c r="F11" s="30">
        <v>169.37</v>
      </c>
      <c r="G11" s="31">
        <v>1511</v>
      </c>
      <c r="H11" s="111">
        <v>232.28</v>
      </c>
      <c r="I11" s="31">
        <v>1792</v>
      </c>
      <c r="J11" s="111">
        <v>223.16</v>
      </c>
      <c r="K11" s="31">
        <v>1678</v>
      </c>
      <c r="L11" s="111">
        <v>248.84</v>
      </c>
      <c r="M11" s="31">
        <v>1774</v>
      </c>
      <c r="N11" s="116">
        <v>271.08</v>
      </c>
      <c r="O11" s="91">
        <v>1936</v>
      </c>
      <c r="P11" s="116">
        <v>330.46</v>
      </c>
      <c r="Q11" s="91">
        <v>2370</v>
      </c>
      <c r="R11" s="116">
        <v>398.82</v>
      </c>
      <c r="S11" s="91">
        <v>2507</v>
      </c>
      <c r="T11" s="116"/>
      <c r="U11" s="91"/>
    </row>
    <row r="12" spans="1:21" ht="15">
      <c r="A12" s="2" t="s">
        <v>49</v>
      </c>
      <c r="B12" s="30">
        <v>282</v>
      </c>
      <c r="C12" s="42">
        <v>2970</v>
      </c>
      <c r="D12" s="30">
        <v>245.81</v>
      </c>
      <c r="E12" s="31">
        <v>2582</v>
      </c>
      <c r="F12" s="30">
        <v>234.01</v>
      </c>
      <c r="G12" s="31">
        <v>2122</v>
      </c>
      <c r="H12" s="111">
        <v>282.05</v>
      </c>
      <c r="I12" s="31">
        <v>2194</v>
      </c>
      <c r="J12" s="111">
        <v>0</v>
      </c>
      <c r="K12" s="31">
        <v>0</v>
      </c>
      <c r="L12" s="111">
        <v>403.39</v>
      </c>
      <c r="M12" s="31">
        <v>2927</v>
      </c>
      <c r="N12" s="116">
        <v>295.67</v>
      </c>
      <c r="O12" s="91">
        <v>2119</v>
      </c>
      <c r="P12" s="116">
        <v>351.07</v>
      </c>
      <c r="Q12" s="91">
        <v>2523</v>
      </c>
      <c r="R12" s="116">
        <v>339.99</v>
      </c>
      <c r="S12" s="91">
        <v>2125</v>
      </c>
      <c r="T12" s="116"/>
      <c r="U12" s="91"/>
    </row>
    <row r="13" spans="1:21" ht="15">
      <c r="A13" s="2" t="s">
        <v>50</v>
      </c>
      <c r="B13" s="30">
        <v>199</v>
      </c>
      <c r="C13" s="42">
        <v>2070</v>
      </c>
      <c r="D13" s="30">
        <v>217.57</v>
      </c>
      <c r="E13" s="31">
        <v>2275</v>
      </c>
      <c r="F13" s="30">
        <v>255.53</v>
      </c>
      <c r="G13" s="31">
        <v>2371</v>
      </c>
      <c r="H13" s="111">
        <v>267.26</v>
      </c>
      <c r="I13" s="31">
        <v>2039</v>
      </c>
      <c r="J13" s="111">
        <v>322.08</v>
      </c>
      <c r="K13" s="31">
        <v>2459</v>
      </c>
      <c r="L13" s="111">
        <v>309.83</v>
      </c>
      <c r="M13" s="31">
        <v>2229</v>
      </c>
      <c r="N13" s="116">
        <v>314.06</v>
      </c>
      <c r="O13" s="91">
        <v>2256</v>
      </c>
      <c r="P13" s="116">
        <v>336.79</v>
      </c>
      <c r="Q13" s="91">
        <v>2417</v>
      </c>
      <c r="R13" s="116">
        <v>393.75</v>
      </c>
      <c r="S13" s="91">
        <v>2459</v>
      </c>
      <c r="T13" s="116"/>
      <c r="U13" s="91"/>
    </row>
    <row r="14" spans="1:21" ht="15">
      <c r="A14" s="2" t="s">
        <v>51</v>
      </c>
      <c r="B14" s="30">
        <v>233.58</v>
      </c>
      <c r="C14" s="42">
        <v>2449</v>
      </c>
      <c r="D14" s="30">
        <v>258.33</v>
      </c>
      <c r="E14" s="31">
        <v>2718</v>
      </c>
      <c r="F14" s="30">
        <v>275.58</v>
      </c>
      <c r="G14" s="31">
        <v>2564</v>
      </c>
      <c r="H14" s="111">
        <v>351.05</v>
      </c>
      <c r="I14" s="31">
        <v>2787</v>
      </c>
      <c r="J14" s="111">
        <v>499.33</v>
      </c>
      <c r="K14" s="31">
        <v>3603</v>
      </c>
      <c r="L14" s="111">
        <v>451.91</v>
      </c>
      <c r="M14" s="31">
        <v>3289</v>
      </c>
      <c r="N14" s="116">
        <v>360.27</v>
      </c>
      <c r="O14" s="91">
        <v>2600</v>
      </c>
      <c r="P14" s="116">
        <v>361.99</v>
      </c>
      <c r="Q14" s="91">
        <v>2604</v>
      </c>
      <c r="R14" s="116">
        <v>454.5</v>
      </c>
      <c r="S14" s="91">
        <v>2851</v>
      </c>
      <c r="T14" s="116"/>
      <c r="U14" s="91"/>
    </row>
    <row r="15" spans="1:21" ht="15">
      <c r="A15" s="2" t="s">
        <v>52</v>
      </c>
      <c r="B15" s="30">
        <v>203.31</v>
      </c>
      <c r="C15" s="42">
        <v>2120</v>
      </c>
      <c r="D15" s="30">
        <v>248.11</v>
      </c>
      <c r="E15" s="31">
        <v>2607</v>
      </c>
      <c r="F15" s="30">
        <v>296.45</v>
      </c>
      <c r="G15" s="31">
        <v>2765</v>
      </c>
      <c r="H15" s="111">
        <v>374.06</v>
      </c>
      <c r="I15" s="31">
        <v>2900</v>
      </c>
      <c r="J15" s="111">
        <v>460.31</v>
      </c>
      <c r="K15" s="31">
        <v>3315</v>
      </c>
      <c r="L15" s="111">
        <v>414.04</v>
      </c>
      <c r="M15" s="31">
        <v>3000</v>
      </c>
      <c r="N15" s="116">
        <v>407.86</v>
      </c>
      <c r="O15" s="91">
        <v>2953</v>
      </c>
      <c r="P15" s="116">
        <v>421.46</v>
      </c>
      <c r="Q15" s="91">
        <v>3058</v>
      </c>
      <c r="R15" s="116">
        <v>450.17</v>
      </c>
      <c r="S15" s="91">
        <v>2833</v>
      </c>
      <c r="T15" s="116"/>
      <c r="U15" s="91"/>
    </row>
    <row r="16" spans="1:21" ht="15.75" thickBot="1">
      <c r="A16" s="2" t="s">
        <v>53</v>
      </c>
      <c r="B16" s="53">
        <v>327.19</v>
      </c>
      <c r="C16" s="54">
        <v>2301</v>
      </c>
      <c r="D16" s="53">
        <v>395.66</v>
      </c>
      <c r="E16" s="43">
        <v>2795</v>
      </c>
      <c r="F16" s="53">
        <v>301.12</v>
      </c>
      <c r="G16" s="43">
        <v>2348</v>
      </c>
      <c r="H16" s="111">
        <v>426.63</v>
      </c>
      <c r="I16" s="31">
        <v>3305</v>
      </c>
      <c r="J16" s="111">
        <v>445.29</v>
      </c>
      <c r="K16" s="31">
        <v>3204</v>
      </c>
      <c r="L16" s="111">
        <v>465.22</v>
      </c>
      <c r="M16" s="31">
        <v>3381</v>
      </c>
      <c r="N16" s="116">
        <v>436.29</v>
      </c>
      <c r="O16" s="91">
        <v>3166</v>
      </c>
      <c r="P16" s="116">
        <v>412.5</v>
      </c>
      <c r="Q16" s="91">
        <v>2725</v>
      </c>
      <c r="R16" s="116">
        <v>262.52</v>
      </c>
      <c r="S16" s="91">
        <v>1737</v>
      </c>
      <c r="T16" s="116"/>
      <c r="U16" s="91"/>
    </row>
    <row r="17" spans="1:21" s="1" customFormat="1" ht="15.75" thickBot="1">
      <c r="A17" s="2" t="s">
        <v>54</v>
      </c>
      <c r="B17" s="44">
        <f aca="true" t="shared" si="0" ref="B17:G17">SUM(B5:B16)</f>
        <v>3356.08</v>
      </c>
      <c r="C17" s="45">
        <f t="shared" si="0"/>
        <v>29267</v>
      </c>
      <c r="D17" s="55">
        <f t="shared" si="0"/>
        <v>2956.53</v>
      </c>
      <c r="E17" s="46">
        <f t="shared" si="0"/>
        <v>26036</v>
      </c>
      <c r="F17" s="55">
        <f t="shared" si="0"/>
        <v>3324.69</v>
      </c>
      <c r="G17" s="46">
        <f t="shared" si="0"/>
        <v>26091</v>
      </c>
      <c r="H17" s="44">
        <f aca="true" t="shared" si="1" ref="H17:M17">SUM(H5:H16)</f>
        <v>3517.7900000000004</v>
      </c>
      <c r="I17" s="46">
        <f t="shared" si="1"/>
        <v>27310</v>
      </c>
      <c r="J17" s="44">
        <f t="shared" si="1"/>
        <v>3993.5199999999995</v>
      </c>
      <c r="K17" s="46">
        <f t="shared" si="1"/>
        <v>29920</v>
      </c>
      <c r="L17" s="46">
        <f t="shared" si="1"/>
        <v>4306.5199999999995</v>
      </c>
      <c r="M17" s="46">
        <f t="shared" si="1"/>
        <v>31189</v>
      </c>
      <c r="N17" s="193">
        <f aca="true" t="shared" si="2" ref="N17:S17">SUM(N5:N16)</f>
        <v>4054</v>
      </c>
      <c r="O17" s="120">
        <f t="shared" si="2"/>
        <v>29194</v>
      </c>
      <c r="P17" s="193">
        <f t="shared" si="2"/>
        <v>4212.18</v>
      </c>
      <c r="Q17" s="120">
        <f t="shared" si="2"/>
        <v>30037</v>
      </c>
      <c r="R17" s="193">
        <f t="shared" si="2"/>
        <v>4505.720000000001</v>
      </c>
      <c r="S17" s="120">
        <f t="shared" si="2"/>
        <v>28346</v>
      </c>
      <c r="T17" s="193">
        <f>SUM(T5:T16)</f>
        <v>1021.24</v>
      </c>
      <c r="U17" s="120">
        <f>SUM(U5:U16)</f>
        <v>6554</v>
      </c>
    </row>
    <row r="45" spans="1:4" ht="15">
      <c r="A45" s="274" t="s">
        <v>98</v>
      </c>
      <c r="B45" s="276" t="s">
        <v>104</v>
      </c>
      <c r="C45" s="277"/>
      <c r="D45" s="277"/>
    </row>
    <row r="46" spans="2:5" ht="15">
      <c r="B46" s="271" t="s">
        <v>99</v>
      </c>
      <c r="C46" s="272" t="s">
        <v>100</v>
      </c>
      <c r="D46" s="272" t="s">
        <v>101</v>
      </c>
      <c r="E46" s="272" t="s">
        <v>102</v>
      </c>
    </row>
    <row r="47" spans="1:5" ht="15">
      <c r="A47" s="3" t="s">
        <v>9</v>
      </c>
      <c r="B47" s="270">
        <v>57</v>
      </c>
      <c r="C47">
        <v>37</v>
      </c>
      <c r="D47">
        <v>2</v>
      </c>
      <c r="E47" s="270">
        <f>B47*C47*D47</f>
        <v>4218</v>
      </c>
    </row>
    <row r="48" spans="1:5" ht="15">
      <c r="A48" s="275" t="s">
        <v>103</v>
      </c>
      <c r="B48" s="7"/>
      <c r="E48" s="273">
        <f>SUM(E47:E47)</f>
        <v>4218</v>
      </c>
    </row>
  </sheetData>
  <mergeCells count="1">
    <mergeCell ref="B45:D45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U47"/>
  <sheetViews>
    <sheetView zoomScale="75" zoomScaleNormal="75" workbookViewId="0" topLeftCell="A1">
      <pane xSplit="1" topLeftCell="B1" activePane="topRight" state="frozen"/>
      <selection pane="topLeft" activeCell="A1" sqref="A1"/>
      <selection pane="topRight" activeCell="B46" sqref="B46"/>
    </sheetView>
  </sheetViews>
  <sheetFormatPr defaultColWidth="11.5546875" defaultRowHeight="15"/>
  <cols>
    <col min="1" max="1" width="13.6640625" style="3" customWidth="1"/>
    <col min="2" max="2" width="8.6640625" style="9" customWidth="1"/>
    <col min="3" max="3" width="5.10546875" style="0" bestFit="1" customWidth="1"/>
    <col min="4" max="4" width="8.6640625" style="0" bestFit="1" customWidth="1"/>
    <col min="5" max="5" width="5.10546875" style="0" bestFit="1" customWidth="1"/>
    <col min="6" max="6" width="8.6640625" style="0" bestFit="1" customWidth="1"/>
    <col min="7" max="7" width="5.10546875" style="0" bestFit="1" customWidth="1"/>
    <col min="8" max="8" width="8.6640625" style="0" bestFit="1" customWidth="1"/>
    <col min="9" max="9" width="5.10546875" style="0" bestFit="1" customWidth="1"/>
    <col min="10" max="10" width="8.6640625" style="0" bestFit="1" customWidth="1"/>
    <col min="11" max="11" width="5.10546875" style="0" bestFit="1" customWidth="1"/>
    <col min="12" max="12" width="8.6640625" style="0" bestFit="1" customWidth="1"/>
    <col min="13" max="13" width="5.10546875" style="0" bestFit="1" customWidth="1"/>
    <col min="14" max="14" width="8.6640625" style="0" bestFit="1" customWidth="1"/>
    <col min="15" max="15" width="5.5546875" style="0" bestFit="1" customWidth="1"/>
    <col min="16" max="16384" width="8.6640625" style="0" customWidth="1"/>
  </cols>
  <sheetData>
    <row r="1" spans="1:20" s="12" customFormat="1" ht="15">
      <c r="A1" s="85" t="s">
        <v>71</v>
      </c>
      <c r="B1" s="12">
        <v>1998</v>
      </c>
      <c r="D1" s="12">
        <v>1999</v>
      </c>
      <c r="F1" s="12">
        <v>2000</v>
      </c>
      <c r="H1" s="12">
        <v>2001</v>
      </c>
      <c r="J1" s="12">
        <v>2002</v>
      </c>
      <c r="L1" s="12">
        <v>2003</v>
      </c>
      <c r="N1" s="12">
        <v>2004</v>
      </c>
      <c r="P1" s="12">
        <v>2005</v>
      </c>
      <c r="R1" s="12">
        <v>2006</v>
      </c>
      <c r="T1" s="12">
        <v>2007</v>
      </c>
    </row>
    <row r="2" spans="1:20" s="5" customFormat="1" ht="15">
      <c r="A2" s="4"/>
      <c r="B2" s="8" t="s">
        <v>38</v>
      </c>
      <c r="D2" s="8" t="s">
        <v>38</v>
      </c>
      <c r="F2" s="8" t="s">
        <v>38</v>
      </c>
      <c r="H2" s="5" t="s">
        <v>38</v>
      </c>
      <c r="J2" s="5" t="s">
        <v>38</v>
      </c>
      <c r="L2" s="8" t="s">
        <v>38</v>
      </c>
      <c r="N2" s="8" t="s">
        <v>38</v>
      </c>
      <c r="P2" s="8" t="s">
        <v>38</v>
      </c>
      <c r="R2" s="8" t="s">
        <v>38</v>
      </c>
      <c r="T2" s="8" t="s">
        <v>38</v>
      </c>
    </row>
    <row r="3" spans="1:21" s="5" customFormat="1" ht="15">
      <c r="A3" s="4" t="s">
        <v>55</v>
      </c>
      <c r="B3" s="8" t="s">
        <v>41</v>
      </c>
      <c r="C3" s="5" t="s">
        <v>40</v>
      </c>
      <c r="D3" s="8" t="s">
        <v>41</v>
      </c>
      <c r="E3" s="5" t="s">
        <v>40</v>
      </c>
      <c r="F3" s="8" t="s">
        <v>41</v>
      </c>
      <c r="G3" s="5" t="s">
        <v>40</v>
      </c>
      <c r="H3" s="5" t="s">
        <v>41</v>
      </c>
      <c r="I3" s="5" t="s">
        <v>40</v>
      </c>
      <c r="J3" s="5" t="s">
        <v>41</v>
      </c>
      <c r="K3" s="5" t="s">
        <v>40</v>
      </c>
      <c r="L3" s="8" t="s">
        <v>41</v>
      </c>
      <c r="M3" s="5" t="s">
        <v>40</v>
      </c>
      <c r="N3" s="8" t="s">
        <v>41</v>
      </c>
      <c r="O3" s="5" t="s">
        <v>40</v>
      </c>
      <c r="P3" s="8" t="s">
        <v>41</v>
      </c>
      <c r="Q3" s="5" t="s">
        <v>40</v>
      </c>
      <c r="R3" s="8" t="s">
        <v>41</v>
      </c>
      <c r="S3" s="5" t="s">
        <v>40</v>
      </c>
      <c r="T3" s="8" t="s">
        <v>41</v>
      </c>
      <c r="U3" s="5" t="s">
        <v>40</v>
      </c>
    </row>
    <row r="4" spans="1:2" s="5" customFormat="1" ht="15.75" thickBot="1">
      <c r="A4" s="4"/>
      <c r="B4" s="8"/>
    </row>
    <row r="5" spans="1:21" ht="15">
      <c r="A5" s="2" t="s">
        <v>42</v>
      </c>
      <c r="B5" s="28">
        <v>23.96</v>
      </c>
      <c r="C5" s="29">
        <v>200</v>
      </c>
      <c r="D5" s="67">
        <v>16.8</v>
      </c>
      <c r="E5" s="29">
        <v>150</v>
      </c>
      <c r="F5" s="67">
        <v>19.67</v>
      </c>
      <c r="G5" s="29">
        <v>170</v>
      </c>
      <c r="H5" s="112">
        <v>27.02</v>
      </c>
      <c r="I5" s="108">
        <v>190</v>
      </c>
      <c r="J5" s="112">
        <v>27.47</v>
      </c>
      <c r="K5" s="108">
        <v>190</v>
      </c>
      <c r="L5" s="114">
        <v>32.31</v>
      </c>
      <c r="M5" s="29">
        <v>210</v>
      </c>
      <c r="N5" s="115">
        <v>30.67</v>
      </c>
      <c r="O5" s="118">
        <v>200</v>
      </c>
      <c r="P5" s="115">
        <v>44.35</v>
      </c>
      <c r="Q5" s="118">
        <v>300</v>
      </c>
      <c r="R5" s="115">
        <v>44.55</v>
      </c>
      <c r="S5" s="118">
        <v>260</v>
      </c>
      <c r="T5" s="115">
        <v>27.61</v>
      </c>
      <c r="U5" s="118">
        <v>150</v>
      </c>
    </row>
    <row r="6" spans="1:21" ht="15">
      <c r="A6" s="2" t="s">
        <v>43</v>
      </c>
      <c r="B6" s="30">
        <v>99</v>
      </c>
      <c r="C6" s="31">
        <v>720</v>
      </c>
      <c r="D6" s="68">
        <v>39.72</v>
      </c>
      <c r="E6" s="31">
        <v>310</v>
      </c>
      <c r="F6" s="68">
        <v>93.42</v>
      </c>
      <c r="G6" s="31">
        <v>600</v>
      </c>
      <c r="H6" s="113">
        <v>43.38</v>
      </c>
      <c r="I6" s="110">
        <v>320</v>
      </c>
      <c r="J6" s="113">
        <v>59.46</v>
      </c>
      <c r="K6" s="110">
        <v>440</v>
      </c>
      <c r="L6" s="111">
        <v>57.13</v>
      </c>
      <c r="M6" s="31">
        <v>390</v>
      </c>
      <c r="N6" s="116">
        <v>68.98</v>
      </c>
      <c r="O6" s="91">
        <v>480</v>
      </c>
      <c r="P6" s="116">
        <v>90</v>
      </c>
      <c r="Q6" s="91">
        <v>630</v>
      </c>
      <c r="R6" s="116">
        <v>72.7</v>
      </c>
      <c r="S6" s="91">
        <v>440</v>
      </c>
      <c r="T6" s="116">
        <v>53.46</v>
      </c>
      <c r="U6" s="91">
        <v>340</v>
      </c>
    </row>
    <row r="7" spans="1:21" ht="15">
      <c r="A7" s="2" t="s">
        <v>44</v>
      </c>
      <c r="B7" s="30">
        <v>80</v>
      </c>
      <c r="C7" s="31">
        <v>590</v>
      </c>
      <c r="D7" s="68">
        <v>45.45</v>
      </c>
      <c r="E7" s="31">
        <v>350</v>
      </c>
      <c r="F7" s="68">
        <v>104.95</v>
      </c>
      <c r="G7" s="31">
        <v>670</v>
      </c>
      <c r="H7" s="113">
        <v>62.25</v>
      </c>
      <c r="I7" s="110">
        <v>470</v>
      </c>
      <c r="J7" s="113">
        <v>53.39</v>
      </c>
      <c r="K7" s="110">
        <v>390</v>
      </c>
      <c r="L7" s="111">
        <v>79.19</v>
      </c>
      <c r="M7" s="31">
        <v>550</v>
      </c>
      <c r="N7" s="116">
        <v>74.44</v>
      </c>
      <c r="O7" s="91">
        <v>520</v>
      </c>
      <c r="P7" s="116">
        <v>102.37</v>
      </c>
      <c r="Q7" s="91">
        <v>720</v>
      </c>
      <c r="R7" s="116">
        <v>77.41</v>
      </c>
      <c r="S7" s="91">
        <v>470</v>
      </c>
      <c r="T7" s="116">
        <v>75.74</v>
      </c>
      <c r="U7" s="91">
        <v>520</v>
      </c>
    </row>
    <row r="8" spans="1:21" ht="15">
      <c r="A8" s="2" t="s">
        <v>56</v>
      </c>
      <c r="B8" s="30">
        <v>86</v>
      </c>
      <c r="C8" s="31">
        <v>630</v>
      </c>
      <c r="D8" s="68">
        <v>47</v>
      </c>
      <c r="E8" s="31">
        <v>360</v>
      </c>
      <c r="F8" s="68">
        <v>85.21</v>
      </c>
      <c r="G8" s="31">
        <v>550</v>
      </c>
      <c r="H8" s="111">
        <v>43.38</v>
      </c>
      <c r="I8" s="31">
        <v>320</v>
      </c>
      <c r="J8" s="111">
        <v>104.86</v>
      </c>
      <c r="K8" s="31">
        <v>790</v>
      </c>
      <c r="L8" s="111">
        <v>53.97</v>
      </c>
      <c r="M8" s="31">
        <v>390</v>
      </c>
      <c r="N8" s="116">
        <v>56.66</v>
      </c>
      <c r="O8" s="91">
        <v>390</v>
      </c>
      <c r="P8" s="116">
        <v>78.99</v>
      </c>
      <c r="Q8" s="91">
        <v>550</v>
      </c>
      <c r="R8" s="116">
        <v>71.15</v>
      </c>
      <c r="S8" s="91">
        <v>430</v>
      </c>
      <c r="T8" s="116"/>
      <c r="U8" s="91"/>
    </row>
    <row r="9" spans="1:21" ht="15">
      <c r="A9" s="2" t="s">
        <v>46</v>
      </c>
      <c r="B9" s="30">
        <v>46</v>
      </c>
      <c r="C9" s="31">
        <v>470</v>
      </c>
      <c r="D9" s="68">
        <v>28.98</v>
      </c>
      <c r="E9" s="31">
        <v>290</v>
      </c>
      <c r="F9" s="68">
        <v>76.15</v>
      </c>
      <c r="G9" s="31">
        <v>680</v>
      </c>
      <c r="H9" s="111">
        <v>50.93</v>
      </c>
      <c r="I9" s="31">
        <v>380</v>
      </c>
      <c r="J9" s="111">
        <v>72.69</v>
      </c>
      <c r="K9" s="31">
        <v>540</v>
      </c>
      <c r="L9" s="111">
        <v>64.87</v>
      </c>
      <c r="M9" s="31">
        <v>450</v>
      </c>
      <c r="N9" s="116">
        <v>70.34</v>
      </c>
      <c r="O9" s="91">
        <v>490</v>
      </c>
      <c r="P9" s="116">
        <v>70.73</v>
      </c>
      <c r="Q9" s="91">
        <v>490</v>
      </c>
      <c r="R9" s="116">
        <v>78.98</v>
      </c>
      <c r="S9" s="91">
        <v>480</v>
      </c>
      <c r="T9" s="116"/>
      <c r="U9" s="91"/>
    </row>
    <row r="10" spans="1:21" ht="15">
      <c r="A10" s="2" t="s">
        <v>47</v>
      </c>
      <c r="B10" s="30">
        <v>25</v>
      </c>
      <c r="C10" s="31">
        <v>250</v>
      </c>
      <c r="D10" s="68">
        <v>15.61</v>
      </c>
      <c r="E10" s="31">
        <v>150</v>
      </c>
      <c r="F10" s="68">
        <v>21.23</v>
      </c>
      <c r="G10" s="31">
        <v>180</v>
      </c>
      <c r="H10" s="111">
        <v>37.09</v>
      </c>
      <c r="I10" s="31">
        <v>270</v>
      </c>
      <c r="J10" s="111">
        <v>37.94</v>
      </c>
      <c r="K10" s="31">
        <v>270</v>
      </c>
      <c r="L10" s="111">
        <v>36.14</v>
      </c>
      <c r="M10" s="31">
        <v>240</v>
      </c>
      <c r="N10" s="116">
        <v>26.57</v>
      </c>
      <c r="O10" s="91">
        <v>170</v>
      </c>
      <c r="P10" s="116">
        <v>30.84</v>
      </c>
      <c r="Q10" s="91">
        <v>200</v>
      </c>
      <c r="R10" s="116">
        <v>25.72</v>
      </c>
      <c r="S10" s="91">
        <v>140</v>
      </c>
      <c r="T10" s="116"/>
      <c r="U10" s="91"/>
    </row>
    <row r="11" spans="1:21" ht="15">
      <c r="A11" s="2" t="s">
        <v>48</v>
      </c>
      <c r="B11" s="30">
        <v>23</v>
      </c>
      <c r="C11" s="31">
        <v>230</v>
      </c>
      <c r="D11" s="68">
        <v>17.52</v>
      </c>
      <c r="E11" s="31">
        <v>170</v>
      </c>
      <c r="F11" s="68">
        <v>32.23</v>
      </c>
      <c r="G11" s="31">
        <v>280</v>
      </c>
      <c r="H11" s="111">
        <v>37.71</v>
      </c>
      <c r="I11" s="31">
        <v>272</v>
      </c>
      <c r="J11" s="111">
        <v>27.64</v>
      </c>
      <c r="K11" s="31">
        <v>190</v>
      </c>
      <c r="L11" s="111">
        <v>19.73</v>
      </c>
      <c r="M11" s="31">
        <v>120</v>
      </c>
      <c r="N11" s="116">
        <v>25.21</v>
      </c>
      <c r="O11" s="91">
        <v>160</v>
      </c>
      <c r="P11" s="116">
        <v>32.22</v>
      </c>
      <c r="Q11" s="91">
        <v>210</v>
      </c>
      <c r="R11" s="116">
        <v>30.42</v>
      </c>
      <c r="S11" s="91">
        <v>170</v>
      </c>
      <c r="T11" s="116"/>
      <c r="U11" s="91"/>
    </row>
    <row r="12" spans="1:21" ht="15">
      <c r="A12" s="2" t="s">
        <v>49</v>
      </c>
      <c r="B12" s="30">
        <v>27</v>
      </c>
      <c r="C12" s="31">
        <v>270</v>
      </c>
      <c r="D12" s="68">
        <v>22.29</v>
      </c>
      <c r="E12" s="31">
        <v>220</v>
      </c>
      <c r="F12" s="68">
        <v>44.3</v>
      </c>
      <c r="G12" s="31">
        <v>390</v>
      </c>
      <c r="H12" s="111">
        <v>52.19</v>
      </c>
      <c r="I12" s="31">
        <v>390</v>
      </c>
      <c r="J12" s="111">
        <v>36.65</v>
      </c>
      <c r="K12" s="31">
        <v>260</v>
      </c>
      <c r="L12" s="111">
        <v>30.67</v>
      </c>
      <c r="M12" s="31">
        <v>200</v>
      </c>
      <c r="N12" s="116">
        <v>25.21</v>
      </c>
      <c r="O12" s="91">
        <v>160</v>
      </c>
      <c r="P12" s="116">
        <v>33.59</v>
      </c>
      <c r="Q12" s="91">
        <v>220</v>
      </c>
      <c r="R12" s="116">
        <v>22.59</v>
      </c>
      <c r="S12" s="91">
        <v>120</v>
      </c>
      <c r="T12" s="116"/>
      <c r="U12" s="91"/>
    </row>
    <row r="13" spans="1:21" ht="15">
      <c r="A13" s="2" t="s">
        <v>50</v>
      </c>
      <c r="B13" s="30">
        <v>23</v>
      </c>
      <c r="C13" s="31">
        <v>230</v>
      </c>
      <c r="D13" s="68">
        <v>22.29</v>
      </c>
      <c r="E13" s="31">
        <v>220</v>
      </c>
      <c r="F13" s="68">
        <v>41.32</v>
      </c>
      <c r="G13" s="31">
        <v>370</v>
      </c>
      <c r="H13" s="111">
        <v>33.32</v>
      </c>
      <c r="I13" s="31">
        <v>240</v>
      </c>
      <c r="J13" s="111">
        <v>34.08</v>
      </c>
      <c r="K13" s="31">
        <v>240</v>
      </c>
      <c r="L13" s="111">
        <v>40.25</v>
      </c>
      <c r="M13" s="31">
        <v>270</v>
      </c>
      <c r="N13" s="116">
        <v>64.87</v>
      </c>
      <c r="O13" s="91">
        <v>450</v>
      </c>
      <c r="P13" s="116">
        <v>70.73</v>
      </c>
      <c r="Q13" s="91">
        <v>490</v>
      </c>
      <c r="R13" s="116">
        <v>63.72</v>
      </c>
      <c r="S13" s="91">
        <v>380</v>
      </c>
      <c r="T13" s="116"/>
      <c r="U13" s="91"/>
    </row>
    <row r="14" spans="1:21" ht="15">
      <c r="A14" s="2" t="s">
        <v>51</v>
      </c>
      <c r="B14" s="30">
        <v>40.44</v>
      </c>
      <c r="C14" s="31">
        <v>410</v>
      </c>
      <c r="D14" s="68">
        <v>57.63</v>
      </c>
      <c r="E14" s="31">
        <v>590</v>
      </c>
      <c r="F14" s="68">
        <v>49.94</v>
      </c>
      <c r="G14" s="31">
        <v>450</v>
      </c>
      <c r="H14" s="111">
        <v>59.46</v>
      </c>
      <c r="I14" s="31">
        <v>440</v>
      </c>
      <c r="J14" s="111">
        <v>61.21</v>
      </c>
      <c r="K14" s="31">
        <v>420</v>
      </c>
      <c r="L14" s="111">
        <v>77.17</v>
      </c>
      <c r="M14" s="31">
        <v>540</v>
      </c>
      <c r="N14" s="116">
        <v>78.55</v>
      </c>
      <c r="O14" s="91">
        <v>550</v>
      </c>
      <c r="P14" s="116">
        <v>77.61</v>
      </c>
      <c r="Q14" s="91">
        <v>540</v>
      </c>
      <c r="R14" s="116">
        <v>84.22</v>
      </c>
      <c r="S14" s="91">
        <v>510</v>
      </c>
      <c r="T14" s="116"/>
      <c r="U14" s="91"/>
    </row>
    <row r="15" spans="1:21" ht="15">
      <c r="A15" s="2" t="s">
        <v>52</v>
      </c>
      <c r="B15" s="30">
        <v>44.26</v>
      </c>
      <c r="C15" s="31">
        <v>450</v>
      </c>
      <c r="D15" s="68">
        <v>57.63</v>
      </c>
      <c r="E15" s="31">
        <v>590</v>
      </c>
      <c r="F15" s="68">
        <v>55.33</v>
      </c>
      <c r="G15" s="31">
        <v>500</v>
      </c>
      <c r="H15" s="111">
        <v>51.78</v>
      </c>
      <c r="I15" s="31">
        <v>380</v>
      </c>
      <c r="J15" s="111">
        <v>63.96</v>
      </c>
      <c r="K15" s="31">
        <v>440</v>
      </c>
      <c r="L15" s="111">
        <v>70.33</v>
      </c>
      <c r="M15" s="31">
        <v>490</v>
      </c>
      <c r="N15" s="116">
        <v>81.28</v>
      </c>
      <c r="O15" s="91">
        <v>570</v>
      </c>
      <c r="P15" s="116">
        <v>85.53</v>
      </c>
      <c r="Q15" s="91">
        <v>610</v>
      </c>
      <c r="R15" s="116">
        <v>68.49</v>
      </c>
      <c r="S15" s="91">
        <v>420</v>
      </c>
      <c r="T15" s="116"/>
      <c r="U15" s="91"/>
    </row>
    <row r="16" spans="1:21" ht="15.75" thickBot="1">
      <c r="A16" s="2" t="s">
        <v>53</v>
      </c>
      <c r="B16" s="53">
        <v>58.34</v>
      </c>
      <c r="C16" s="43">
        <v>440</v>
      </c>
      <c r="D16" s="89">
        <v>69.8</v>
      </c>
      <c r="E16" s="43">
        <v>520</v>
      </c>
      <c r="F16" s="89">
        <v>58.48</v>
      </c>
      <c r="G16" s="43">
        <v>440</v>
      </c>
      <c r="H16" s="111">
        <v>56.9</v>
      </c>
      <c r="I16" s="31">
        <v>420</v>
      </c>
      <c r="J16" s="111">
        <v>73.59</v>
      </c>
      <c r="K16" s="31">
        <v>510</v>
      </c>
      <c r="L16" s="111">
        <v>90.85</v>
      </c>
      <c r="M16" s="31">
        <v>640</v>
      </c>
      <c r="N16" s="116">
        <v>89.49</v>
      </c>
      <c r="O16" s="91">
        <v>630</v>
      </c>
      <c r="P16" s="116">
        <v>77.1</v>
      </c>
      <c r="Q16" s="91">
        <v>490</v>
      </c>
      <c r="R16" s="116">
        <v>46.12</v>
      </c>
      <c r="S16" s="91">
        <v>320</v>
      </c>
      <c r="T16" s="116"/>
      <c r="U16" s="91"/>
    </row>
    <row r="17" spans="1:21" s="1" customFormat="1" ht="15.75" thickBot="1">
      <c r="A17" s="2" t="s">
        <v>54</v>
      </c>
      <c r="B17" s="44">
        <f aca="true" t="shared" si="0" ref="B17:G17">SUM(B5:B16)</f>
        <v>576.0000000000001</v>
      </c>
      <c r="C17" s="46">
        <f t="shared" si="0"/>
        <v>4890</v>
      </c>
      <c r="D17" s="69">
        <f t="shared" si="0"/>
        <v>440.72</v>
      </c>
      <c r="E17" s="46">
        <f t="shared" si="0"/>
        <v>3920</v>
      </c>
      <c r="F17" s="69">
        <f t="shared" si="0"/>
        <v>682.2300000000001</v>
      </c>
      <c r="G17" s="46">
        <f t="shared" si="0"/>
        <v>5280</v>
      </c>
      <c r="H17" s="73">
        <f aca="true" t="shared" si="1" ref="H17:M17">SUM(H5:H16)</f>
        <v>555.41</v>
      </c>
      <c r="I17" s="46">
        <f t="shared" si="1"/>
        <v>4092</v>
      </c>
      <c r="J17" s="73">
        <f t="shared" si="1"/>
        <v>652.94</v>
      </c>
      <c r="K17" s="46">
        <f t="shared" si="1"/>
        <v>4680</v>
      </c>
      <c r="L17" s="46">
        <f t="shared" si="1"/>
        <v>652.6100000000001</v>
      </c>
      <c r="M17" s="46">
        <f t="shared" si="1"/>
        <v>4490</v>
      </c>
      <c r="N17" s="193">
        <f aca="true" t="shared" si="2" ref="N17:S17">SUM(N5:N16)</f>
        <v>692.27</v>
      </c>
      <c r="O17" s="120">
        <f t="shared" si="2"/>
        <v>4770</v>
      </c>
      <c r="P17" s="193">
        <f t="shared" si="2"/>
        <v>794.0600000000001</v>
      </c>
      <c r="Q17" s="120">
        <f t="shared" si="2"/>
        <v>5450</v>
      </c>
      <c r="R17" s="193">
        <f t="shared" si="2"/>
        <v>686.07</v>
      </c>
      <c r="S17" s="120">
        <f t="shared" si="2"/>
        <v>4140</v>
      </c>
      <c r="T17" s="193">
        <f>SUM(T5:T16)</f>
        <v>156.81</v>
      </c>
      <c r="U17" s="120">
        <f>SUM(U5:U16)</f>
        <v>1010</v>
      </c>
    </row>
    <row r="18" spans="14:15" ht="15">
      <c r="N18" s="197"/>
      <c r="O18" s="26"/>
    </row>
    <row r="19" spans="14:15" ht="15">
      <c r="N19" s="197"/>
      <c r="O19" s="26"/>
    </row>
    <row r="43" spans="1:4" ht="15">
      <c r="A43" s="274" t="s">
        <v>98</v>
      </c>
      <c r="B43" s="276" t="s">
        <v>104</v>
      </c>
      <c r="C43" s="277"/>
      <c r="D43" s="277"/>
    </row>
    <row r="44" spans="2:5" ht="15">
      <c r="B44" s="271" t="s">
        <v>99</v>
      </c>
      <c r="C44" s="272" t="s">
        <v>100</v>
      </c>
      <c r="D44" s="272" t="s">
        <v>101</v>
      </c>
      <c r="E44" s="272" t="s">
        <v>102</v>
      </c>
    </row>
    <row r="45" spans="1:5" ht="15">
      <c r="A45" s="3" t="s">
        <v>10</v>
      </c>
      <c r="B45" s="270">
        <v>24</v>
      </c>
      <c r="C45">
        <v>29.5</v>
      </c>
      <c r="D45">
        <v>1</v>
      </c>
      <c r="E45" s="270">
        <f>B45*C45*D45</f>
        <v>708</v>
      </c>
    </row>
    <row r="46" spans="2:5" ht="15">
      <c r="B46" s="270">
        <v>18</v>
      </c>
      <c r="C46">
        <v>14.5</v>
      </c>
      <c r="D46">
        <v>1</v>
      </c>
      <c r="E46" s="270">
        <f>B46*C46*D46</f>
        <v>261</v>
      </c>
    </row>
    <row r="47" spans="1:5" ht="15">
      <c r="A47" s="275" t="s">
        <v>103</v>
      </c>
      <c r="B47" s="7"/>
      <c r="E47" s="273">
        <f>SUM(E45:E46)</f>
        <v>969</v>
      </c>
    </row>
  </sheetData>
  <mergeCells count="1">
    <mergeCell ref="B43:D43"/>
  </mergeCells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P52"/>
  <sheetViews>
    <sheetView zoomScale="75" zoomScaleNormal="75" workbookViewId="0" topLeftCell="A12">
      <pane xSplit="1" topLeftCell="B1" activePane="topRight" state="frozen"/>
      <selection pane="topLeft" activeCell="A1" sqref="A1"/>
      <selection pane="topRight" activeCell="A48" sqref="A48"/>
    </sheetView>
  </sheetViews>
  <sheetFormatPr defaultColWidth="11.5546875" defaultRowHeight="15"/>
  <cols>
    <col min="1" max="1" width="14.6640625" style="3" customWidth="1"/>
    <col min="2" max="2" width="8.6640625" style="9" customWidth="1"/>
    <col min="3" max="3" width="4.10546875" style="9" bestFit="1" customWidth="1"/>
    <col min="4" max="4" width="8.6640625" style="9" customWidth="1"/>
    <col min="5" max="5" width="6.3359375" style="0" bestFit="1" customWidth="1"/>
    <col min="6" max="6" width="8.6640625" style="9" customWidth="1"/>
    <col min="7" max="7" width="5.10546875" style="0" bestFit="1" customWidth="1"/>
    <col min="8" max="8" width="8.6640625" style="0" customWidth="1"/>
    <col min="9" max="9" width="6.3359375" style="0" bestFit="1" customWidth="1"/>
    <col min="10" max="10" width="8.6640625" style="0" customWidth="1"/>
    <col min="11" max="11" width="6.3359375" style="0" bestFit="1" customWidth="1"/>
    <col min="12" max="12" width="11.5546875" style="0" bestFit="1" customWidth="1"/>
    <col min="13" max="13" width="6.3359375" style="0" bestFit="1" customWidth="1"/>
    <col min="14" max="14" width="11.6640625" style="0" bestFit="1" customWidth="1"/>
    <col min="15" max="15" width="6.3359375" style="0" bestFit="1" customWidth="1"/>
    <col min="16" max="16384" width="8.6640625" style="0" customWidth="1"/>
  </cols>
  <sheetData>
    <row r="1" spans="1:14" s="5" customFormat="1" ht="15">
      <c r="A1" s="84" t="s">
        <v>75</v>
      </c>
      <c r="B1" s="12">
        <v>1998</v>
      </c>
      <c r="C1" s="12"/>
      <c r="D1" s="12">
        <v>1999</v>
      </c>
      <c r="F1" s="12">
        <v>2000</v>
      </c>
      <c r="H1" s="5">
        <v>2001</v>
      </c>
      <c r="J1" s="5">
        <v>2002</v>
      </c>
      <c r="L1" s="5">
        <v>2003</v>
      </c>
      <c r="N1" s="5">
        <v>2004</v>
      </c>
    </row>
    <row r="2" spans="1:16" s="5" customFormat="1" ht="15">
      <c r="A2" s="4"/>
      <c r="B2" s="8" t="s">
        <v>38</v>
      </c>
      <c r="C2" s="8"/>
      <c r="D2" s="8" t="s">
        <v>38</v>
      </c>
      <c r="F2" s="8" t="s">
        <v>38</v>
      </c>
      <c r="H2" s="5" t="s">
        <v>38</v>
      </c>
      <c r="J2" s="5" t="s">
        <v>38</v>
      </c>
      <c r="L2" s="5" t="s">
        <v>38</v>
      </c>
      <c r="N2" s="5" t="s">
        <v>38</v>
      </c>
      <c r="P2" s="201" t="s">
        <v>83</v>
      </c>
    </row>
    <row r="3" spans="1:15" s="5" customFormat="1" ht="15">
      <c r="A3" s="4" t="s">
        <v>55</v>
      </c>
      <c r="B3" s="8" t="s">
        <v>41</v>
      </c>
      <c r="C3" s="5" t="s">
        <v>40</v>
      </c>
      <c r="D3" s="8" t="s">
        <v>41</v>
      </c>
      <c r="E3" s="5" t="s">
        <v>40</v>
      </c>
      <c r="F3" s="8" t="s">
        <v>41</v>
      </c>
      <c r="G3" s="5" t="s">
        <v>40</v>
      </c>
      <c r="H3" s="5" t="s">
        <v>41</v>
      </c>
      <c r="I3" s="5" t="s">
        <v>40</v>
      </c>
      <c r="J3" s="5" t="s">
        <v>41</v>
      </c>
      <c r="K3" s="5" t="s">
        <v>40</v>
      </c>
      <c r="L3" s="5" t="s">
        <v>41</v>
      </c>
      <c r="M3" s="5" t="s">
        <v>40</v>
      </c>
      <c r="N3" s="5" t="s">
        <v>41</v>
      </c>
      <c r="O3" s="5" t="s">
        <v>40</v>
      </c>
    </row>
    <row r="4" spans="1:6" s="5" customFormat="1" ht="15.75" thickBot="1">
      <c r="A4" s="4"/>
      <c r="B4" s="8"/>
      <c r="D4" s="8"/>
      <c r="F4" s="8"/>
    </row>
    <row r="5" spans="1:15" ht="15">
      <c r="A5" s="2" t="s">
        <v>42</v>
      </c>
      <c r="B5" s="28">
        <v>1475</v>
      </c>
      <c r="C5" s="35">
        <v>0</v>
      </c>
      <c r="D5" s="38">
        <v>1716.41</v>
      </c>
      <c r="E5" s="29">
        <v>12680</v>
      </c>
      <c r="F5" s="38">
        <v>473.26</v>
      </c>
      <c r="G5" s="29">
        <v>2720</v>
      </c>
      <c r="H5" s="107">
        <v>324.55</v>
      </c>
      <c r="I5" s="108">
        <v>1920</v>
      </c>
      <c r="J5" s="107">
        <v>346.39</v>
      </c>
      <c r="K5" s="108">
        <v>2080</v>
      </c>
      <c r="L5" s="114">
        <v>343</v>
      </c>
      <c r="M5" s="29">
        <v>1920</v>
      </c>
      <c r="N5" s="114">
        <v>483.44</v>
      </c>
      <c r="O5" s="29">
        <v>3120</v>
      </c>
    </row>
    <row r="6" spans="1:15" ht="15">
      <c r="A6" s="2" t="s">
        <v>43</v>
      </c>
      <c r="B6" s="30">
        <v>1498</v>
      </c>
      <c r="C6" s="36"/>
      <c r="D6" s="39">
        <v>1817.89</v>
      </c>
      <c r="E6" s="31">
        <v>13080</v>
      </c>
      <c r="F6" s="39">
        <v>453.61</v>
      </c>
      <c r="G6" s="31">
        <v>3080</v>
      </c>
      <c r="H6" s="109">
        <v>362.69</v>
      </c>
      <c r="I6" s="110">
        <v>2600</v>
      </c>
      <c r="J6" s="109">
        <v>364.04</v>
      </c>
      <c r="K6" s="110">
        <v>2160</v>
      </c>
      <c r="L6" s="111">
        <v>451.31</v>
      </c>
      <c r="M6" s="31">
        <v>3000</v>
      </c>
      <c r="N6" s="111">
        <v>612.12</v>
      </c>
      <c r="O6" s="31">
        <v>4240</v>
      </c>
    </row>
    <row r="7" spans="1:15" ht="15">
      <c r="A7" s="2" t="s">
        <v>44</v>
      </c>
      <c r="B7" s="30">
        <v>1337</v>
      </c>
      <c r="C7" s="36"/>
      <c r="D7" s="39">
        <v>1166.92</v>
      </c>
      <c r="E7" s="31">
        <v>10160</v>
      </c>
      <c r="F7" s="39">
        <v>0</v>
      </c>
      <c r="G7" s="31">
        <v>0</v>
      </c>
      <c r="H7" s="109">
        <v>420.8</v>
      </c>
      <c r="I7" s="110">
        <v>3320</v>
      </c>
      <c r="J7" s="109">
        <v>358.81</v>
      </c>
      <c r="K7" s="110">
        <v>2600</v>
      </c>
      <c r="L7" s="111">
        <v>529.57</v>
      </c>
      <c r="M7" s="31">
        <v>3920</v>
      </c>
      <c r="N7" s="111">
        <v>825.26</v>
      </c>
      <c r="O7" s="31">
        <v>2760</v>
      </c>
    </row>
    <row r="8" spans="1:15" ht="15">
      <c r="A8" s="2" t="s">
        <v>56</v>
      </c>
      <c r="B8" s="30">
        <v>1177</v>
      </c>
      <c r="C8" s="36"/>
      <c r="D8" s="39">
        <v>525.06</v>
      </c>
      <c r="E8" s="31">
        <v>4720</v>
      </c>
      <c r="F8" s="39">
        <v>393.59</v>
      </c>
      <c r="G8" s="31">
        <v>3240</v>
      </c>
      <c r="H8" s="111">
        <v>363.11</v>
      </c>
      <c r="I8" s="31">
        <v>2600</v>
      </c>
      <c r="J8" s="111">
        <v>324.1</v>
      </c>
      <c r="K8" s="31">
        <v>2080</v>
      </c>
      <c r="L8" s="111">
        <v>445.56</v>
      </c>
      <c r="M8" s="31">
        <v>3520</v>
      </c>
      <c r="N8" s="111">
        <v>581.13</v>
      </c>
      <c r="O8" s="31">
        <v>4200</v>
      </c>
    </row>
    <row r="9" spans="1:15" ht="15">
      <c r="A9" s="2" t="s">
        <v>46</v>
      </c>
      <c r="B9" s="30">
        <v>698</v>
      </c>
      <c r="C9" s="36"/>
      <c r="D9" s="39">
        <v>512.24</v>
      </c>
      <c r="E9" s="31">
        <v>3960</v>
      </c>
      <c r="F9" s="39">
        <v>294.22</v>
      </c>
      <c r="G9" s="31">
        <v>2160</v>
      </c>
      <c r="H9" s="111">
        <v>472.1</v>
      </c>
      <c r="I9" s="31">
        <v>3720</v>
      </c>
      <c r="J9" s="111">
        <v>384.01</v>
      </c>
      <c r="K9" s="31">
        <v>2760</v>
      </c>
      <c r="L9" s="111">
        <v>421.88</v>
      </c>
      <c r="M9" s="31">
        <v>2680</v>
      </c>
      <c r="N9" s="111">
        <v>334.59</v>
      </c>
      <c r="O9" s="31">
        <v>1800</v>
      </c>
    </row>
    <row r="10" spans="1:15" ht="15">
      <c r="A10" s="2" t="s">
        <v>47</v>
      </c>
      <c r="B10" s="30">
        <v>562</v>
      </c>
      <c r="C10" s="36"/>
      <c r="D10" s="39">
        <v>274.68</v>
      </c>
      <c r="E10" s="31">
        <v>2080</v>
      </c>
      <c r="F10" s="39">
        <v>249.38</v>
      </c>
      <c r="G10" s="31">
        <v>1560</v>
      </c>
      <c r="H10" s="111">
        <v>383.58</v>
      </c>
      <c r="I10" s="31">
        <v>2720</v>
      </c>
      <c r="J10" s="111">
        <v>319.47</v>
      </c>
      <c r="K10" s="31">
        <v>2000</v>
      </c>
      <c r="L10" s="111">
        <v>292.09</v>
      </c>
      <c r="M10" s="31">
        <v>1560</v>
      </c>
      <c r="N10" s="111"/>
      <c r="O10" s="31"/>
    </row>
    <row r="11" spans="1:15" ht="15">
      <c r="A11" s="2" t="s">
        <v>48</v>
      </c>
      <c r="B11" s="30">
        <v>380</v>
      </c>
      <c r="C11" s="36"/>
      <c r="D11" s="39">
        <v>242.68</v>
      </c>
      <c r="E11" s="31">
        <v>1480</v>
      </c>
      <c r="F11" s="39">
        <v>250.17</v>
      </c>
      <c r="G11" s="31">
        <v>1480</v>
      </c>
      <c r="H11" s="111">
        <v>345.11</v>
      </c>
      <c r="I11" s="31">
        <v>1800</v>
      </c>
      <c r="J11" s="111">
        <v>369.71</v>
      </c>
      <c r="K11" s="31">
        <v>1640</v>
      </c>
      <c r="L11" s="111">
        <v>295.43</v>
      </c>
      <c r="M11" s="31">
        <v>1560</v>
      </c>
      <c r="N11" s="111"/>
      <c r="O11" s="31"/>
    </row>
    <row r="12" spans="1:15" ht="15">
      <c r="A12" s="2" t="s">
        <v>49</v>
      </c>
      <c r="B12" s="30">
        <v>139.69</v>
      </c>
      <c r="C12" s="36"/>
      <c r="D12" s="39">
        <v>258.64</v>
      </c>
      <c r="E12" s="31">
        <v>1560</v>
      </c>
      <c r="F12" s="39">
        <v>390</v>
      </c>
      <c r="G12" s="31">
        <v>3840</v>
      </c>
      <c r="H12" s="111">
        <v>247.43</v>
      </c>
      <c r="I12" s="31">
        <v>1240</v>
      </c>
      <c r="J12" s="111">
        <v>257.62</v>
      </c>
      <c r="K12" s="31">
        <v>1160</v>
      </c>
      <c r="L12" s="111">
        <v>378.18</v>
      </c>
      <c r="M12" s="31">
        <v>1960</v>
      </c>
      <c r="N12" s="111"/>
      <c r="O12" s="31"/>
    </row>
    <row r="13" spans="1:15" ht="15">
      <c r="A13" s="2" t="s">
        <v>50</v>
      </c>
      <c r="B13" s="30">
        <v>266.75</v>
      </c>
      <c r="C13" s="36"/>
      <c r="D13" s="39">
        <v>322.13</v>
      </c>
      <c r="E13" s="31">
        <v>2600</v>
      </c>
      <c r="F13" s="39">
        <v>335.23</v>
      </c>
      <c r="G13" s="31">
        <v>2440</v>
      </c>
      <c r="H13" s="111">
        <v>372.03</v>
      </c>
      <c r="I13" s="31">
        <v>2280</v>
      </c>
      <c r="J13" s="111">
        <v>347.23</v>
      </c>
      <c r="K13" s="31">
        <v>1880</v>
      </c>
      <c r="L13" s="111">
        <v>548</v>
      </c>
      <c r="M13" s="31">
        <v>3560</v>
      </c>
      <c r="N13" s="111"/>
      <c r="O13" s="31"/>
    </row>
    <row r="14" spans="1:15" ht="15">
      <c r="A14" s="2" t="s">
        <v>51</v>
      </c>
      <c r="B14" s="30">
        <v>580.74</v>
      </c>
      <c r="C14" s="36"/>
      <c r="D14" s="39">
        <v>311.99</v>
      </c>
      <c r="E14" s="31">
        <v>2400</v>
      </c>
      <c r="F14" s="39">
        <v>335.23</v>
      </c>
      <c r="G14" s="31">
        <v>3480</v>
      </c>
      <c r="H14" s="111">
        <v>347.47</v>
      </c>
      <c r="I14" s="31">
        <v>2400</v>
      </c>
      <c r="J14" s="111">
        <v>472.8</v>
      </c>
      <c r="K14" s="31">
        <v>3600</v>
      </c>
      <c r="L14" s="111">
        <v>606.76</v>
      </c>
      <c r="M14" s="31">
        <v>3960</v>
      </c>
      <c r="N14" s="111"/>
      <c r="O14" s="31"/>
    </row>
    <row r="15" spans="1:15" ht="15">
      <c r="A15" s="2" t="s">
        <v>52</v>
      </c>
      <c r="B15" s="30">
        <v>894.26</v>
      </c>
      <c r="C15" s="36">
        <v>123</v>
      </c>
      <c r="D15" s="39">
        <v>453.87</v>
      </c>
      <c r="E15" s="31">
        <v>3080</v>
      </c>
      <c r="F15" s="39">
        <v>448.3</v>
      </c>
      <c r="G15" s="31">
        <v>3840</v>
      </c>
      <c r="H15" s="111">
        <v>456.88</v>
      </c>
      <c r="I15" s="31">
        <v>3120</v>
      </c>
      <c r="J15" s="111">
        <v>489.86</v>
      </c>
      <c r="K15" s="31">
        <v>3720</v>
      </c>
      <c r="L15" s="111">
        <v>518.9</v>
      </c>
      <c r="M15" s="31">
        <v>3640</v>
      </c>
      <c r="N15" s="111"/>
      <c r="O15" s="31"/>
    </row>
    <row r="16" spans="1:15" ht="15.75" thickBot="1">
      <c r="A16" s="2" t="s">
        <v>53</v>
      </c>
      <c r="B16" s="30">
        <v>1352.69</v>
      </c>
      <c r="C16" s="37">
        <v>253</v>
      </c>
      <c r="D16" s="40">
        <v>343</v>
      </c>
      <c r="E16" s="31">
        <v>1760</v>
      </c>
      <c r="F16" s="40">
        <v>449.12</v>
      </c>
      <c r="G16" s="31">
        <v>4560</v>
      </c>
      <c r="H16" s="111">
        <v>391.47</v>
      </c>
      <c r="I16" s="31">
        <v>2680</v>
      </c>
      <c r="J16" s="111">
        <v>555.51</v>
      </c>
      <c r="K16" s="31">
        <v>4080</v>
      </c>
      <c r="L16" s="129">
        <v>537.45</v>
      </c>
      <c r="M16" s="43">
        <v>2680</v>
      </c>
      <c r="N16" s="129"/>
      <c r="O16" s="43"/>
    </row>
    <row r="17" spans="1:15" s="5" customFormat="1" ht="15.75" thickBot="1">
      <c r="A17" s="4" t="s">
        <v>54</v>
      </c>
      <c r="B17" s="32">
        <f>SUM(B5:B16)</f>
        <v>10361.13</v>
      </c>
      <c r="C17" s="33"/>
      <c r="D17" s="32">
        <f>SUM(D5:D16)</f>
        <v>7945.510000000001</v>
      </c>
      <c r="E17" s="34"/>
      <c r="F17" s="32">
        <f>SUM(F5:F16)</f>
        <v>4072.11</v>
      </c>
      <c r="G17" s="34"/>
      <c r="H17" s="32">
        <f aca="true" t="shared" si="0" ref="H17:M17">SUM(H5:H16)</f>
        <v>4487.22</v>
      </c>
      <c r="I17" s="34">
        <f t="shared" si="0"/>
        <v>30400</v>
      </c>
      <c r="J17" s="32">
        <f t="shared" si="0"/>
        <v>4589.55</v>
      </c>
      <c r="K17" s="34">
        <f t="shared" si="0"/>
        <v>29760</v>
      </c>
      <c r="L17" s="144">
        <f t="shared" si="0"/>
        <v>5368.129999999999</v>
      </c>
      <c r="M17" s="46">
        <f t="shared" si="0"/>
        <v>33960</v>
      </c>
      <c r="N17" s="144">
        <f>SUM(N5:N16)</f>
        <v>2836.54</v>
      </c>
      <c r="O17" s="46">
        <f>SUM(O5:O16)</f>
        <v>16120</v>
      </c>
    </row>
    <row r="20" spans="1:7" ht="15">
      <c r="A20" s="4"/>
      <c r="B20" s="12"/>
      <c r="C20" s="12"/>
      <c r="D20" s="12"/>
      <c r="E20" s="5"/>
      <c r="F20" s="12"/>
      <c r="G20" s="5"/>
    </row>
    <row r="21" spans="1:7" ht="15">
      <c r="A21" s="4"/>
      <c r="B21" s="8"/>
      <c r="C21" s="8"/>
      <c r="D21" s="8"/>
      <c r="E21" s="5"/>
      <c r="F21" s="8"/>
      <c r="G21" s="5"/>
    </row>
    <row r="22" spans="1:7" ht="15">
      <c r="A22" s="4"/>
      <c r="B22" s="8"/>
      <c r="C22" s="8"/>
      <c r="D22" s="8"/>
      <c r="E22" s="5"/>
      <c r="F22" s="8"/>
      <c r="G22" s="5"/>
    </row>
    <row r="23" spans="1:7" ht="15">
      <c r="A23" s="4"/>
      <c r="B23" s="8"/>
      <c r="C23" s="8"/>
      <c r="D23" s="8"/>
      <c r="E23" s="5"/>
      <c r="F23" s="8"/>
      <c r="G23" s="5"/>
    </row>
    <row r="24" spans="1:6" ht="15">
      <c r="A24" s="2"/>
      <c r="B24" s="7"/>
      <c r="C24" s="7"/>
      <c r="D24" s="7"/>
      <c r="F24" s="7"/>
    </row>
    <row r="25" spans="1:6" ht="15">
      <c r="A25" s="2"/>
      <c r="B25" s="7"/>
      <c r="C25" s="7"/>
      <c r="D25" s="7"/>
      <c r="F25" s="7"/>
    </row>
    <row r="26" spans="1:6" ht="15">
      <c r="A26" s="2"/>
      <c r="B26" s="7"/>
      <c r="C26" s="7"/>
      <c r="D26" s="7"/>
      <c r="F26" s="7"/>
    </row>
    <row r="27" spans="1:6" ht="15">
      <c r="A27" s="2"/>
      <c r="B27" s="7"/>
      <c r="C27" s="7"/>
      <c r="D27" s="7"/>
      <c r="F27" s="7"/>
    </row>
    <row r="28" spans="1:6" ht="15">
      <c r="A28" s="2"/>
      <c r="B28" s="7"/>
      <c r="C28" s="7"/>
      <c r="D28" s="7"/>
      <c r="F28" s="7"/>
    </row>
    <row r="29" spans="1:6" ht="15">
      <c r="A29" s="2"/>
      <c r="B29" s="7"/>
      <c r="C29" s="7"/>
      <c r="D29" s="7"/>
      <c r="F29" s="7"/>
    </row>
    <row r="30" spans="1:6" ht="15">
      <c r="A30" s="2"/>
      <c r="B30" s="7"/>
      <c r="C30" s="7"/>
      <c r="D30" s="7"/>
      <c r="F30" s="7"/>
    </row>
    <row r="31" spans="1:6" ht="15">
      <c r="A31" s="2"/>
      <c r="B31" s="7"/>
      <c r="C31" s="7"/>
      <c r="D31" s="7"/>
      <c r="F31" s="7"/>
    </row>
    <row r="32" spans="1:6" ht="15">
      <c r="A32" s="2"/>
      <c r="B32" s="7"/>
      <c r="C32" s="7"/>
      <c r="D32" s="7"/>
      <c r="F32" s="7"/>
    </row>
    <row r="33" spans="1:6" ht="15">
      <c r="A33" s="2"/>
      <c r="B33" s="7"/>
      <c r="C33" s="7"/>
      <c r="D33" s="7"/>
      <c r="F33" s="7"/>
    </row>
    <row r="34" spans="1:6" ht="15">
      <c r="A34" s="2"/>
      <c r="B34" s="7"/>
      <c r="C34" s="7"/>
      <c r="D34" s="7"/>
      <c r="F34" s="7"/>
    </row>
    <row r="35" spans="1:6" ht="15">
      <c r="A35" s="2"/>
      <c r="B35" s="7"/>
      <c r="C35" s="7"/>
      <c r="D35" s="7"/>
      <c r="F35" s="7"/>
    </row>
    <row r="36" spans="1:7" ht="15">
      <c r="A36" s="4"/>
      <c r="B36" s="6"/>
      <c r="C36" s="6"/>
      <c r="D36" s="6"/>
      <c r="E36" s="5"/>
      <c r="F36" s="6"/>
      <c r="G36" s="5"/>
    </row>
    <row r="48" spans="1:4" ht="15">
      <c r="A48" s="274" t="s">
        <v>23</v>
      </c>
      <c r="B48" s="276"/>
      <c r="C48" s="277"/>
      <c r="D48" s="277"/>
    </row>
    <row r="49" spans="2:5" ht="15">
      <c r="B49" s="271"/>
      <c r="C49" s="272"/>
      <c r="D49" s="272"/>
      <c r="E49" s="272"/>
    </row>
    <row r="50" spans="2:5" ht="15">
      <c r="B50" s="270"/>
      <c r="C50"/>
      <c r="D50"/>
      <c r="E50" s="270"/>
    </row>
    <row r="51" spans="2:5" ht="15">
      <c r="B51" s="270"/>
      <c r="C51"/>
      <c r="D51"/>
      <c r="E51" s="270"/>
    </row>
    <row r="52" spans="1:5" ht="15">
      <c r="A52" s="275"/>
      <c r="B52" s="7"/>
      <c r="C52"/>
      <c r="D52"/>
      <c r="E52" s="273"/>
    </row>
  </sheetData>
  <mergeCells count="1">
    <mergeCell ref="B48:D48"/>
  </mergeCells>
  <printOptions gridLines="1"/>
  <pageMargins left="0.75" right="0.75" top="1" bottom="1" header="0.5" footer="0.5"/>
  <pageSetup horizontalDpi="300" verticalDpi="300" orientation="landscape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F24" sqref="F24"/>
    </sheetView>
  </sheetViews>
  <sheetFormatPr defaultColWidth="11.5546875" defaultRowHeight="15"/>
  <cols>
    <col min="1" max="1" width="8.88671875" style="233" customWidth="1"/>
    <col min="2" max="2" width="10.88671875" style="233" bestFit="1" customWidth="1"/>
    <col min="3" max="3" width="9.88671875" style="233" bestFit="1" customWidth="1"/>
    <col min="4" max="16384" width="8.88671875" style="233" customWidth="1"/>
  </cols>
  <sheetData>
    <row r="1" spans="1:3" ht="12">
      <c r="A1" s="231" t="s">
        <v>36</v>
      </c>
      <c r="B1" s="232"/>
      <c r="C1" s="230"/>
    </row>
    <row r="2" spans="1:3" ht="12">
      <c r="A2" s="231" t="s">
        <v>84</v>
      </c>
      <c r="B2" s="232"/>
      <c r="C2" s="230"/>
    </row>
    <row r="3" spans="1:7" ht="12">
      <c r="A3" s="231"/>
      <c r="B3" s="229">
        <v>2004</v>
      </c>
      <c r="C3" s="230"/>
      <c r="D3" s="229">
        <v>2005</v>
      </c>
      <c r="E3" s="230"/>
      <c r="F3" s="229">
        <v>2006</v>
      </c>
      <c r="G3" s="230"/>
    </row>
    <row r="4" spans="1:7" ht="12">
      <c r="A4" s="234"/>
      <c r="B4" s="235" t="s">
        <v>38</v>
      </c>
      <c r="C4" s="229"/>
      <c r="D4" s="235" t="s">
        <v>38</v>
      </c>
      <c r="E4" s="229"/>
      <c r="F4" s="235" t="s">
        <v>38</v>
      </c>
      <c r="G4" s="229"/>
    </row>
    <row r="5" spans="1:7" ht="12.75" thickBot="1">
      <c r="A5" s="234" t="s">
        <v>39</v>
      </c>
      <c r="B5" s="235" t="s">
        <v>41</v>
      </c>
      <c r="C5" s="229" t="s">
        <v>40</v>
      </c>
      <c r="D5" s="235" t="s">
        <v>41</v>
      </c>
      <c r="E5" s="229" t="s">
        <v>40</v>
      </c>
      <c r="F5" s="235" t="s">
        <v>41</v>
      </c>
      <c r="G5" s="229" t="s">
        <v>40</v>
      </c>
    </row>
    <row r="6" spans="1:7" ht="12.75" thickBot="1">
      <c r="A6" s="231" t="s">
        <v>42</v>
      </c>
      <c r="B6" s="236">
        <f>'577413-GARDENS'!N5+'561128-OUTOFWAY'!N5+'561151-MATHER ADD'!N5+'561177-WATER Tank Storage'!N5+'559809-REDHOUSE'!N5+'559841-MACARTHUR'!N5+'559882-WHITTEMORE'!N5+'559940-HOWLAND'!N5+'559957-SCIENCE'!N5+'559965-HENDRICKS'!N5+'559973-DALRYMPLE'!N5+'559981-HALFWAY-ALLTHEWAY'!N5+LIBRARY!N5+'559999-RANDOMNORTH-RANDOMSOUTH'!N5+'560005-PRESSER'!N5+'560013-WOODARD'!N5+'560021-BABER'!N5+'560039-OP'!N5+'560047-Sewer Pump'!N5+'560054-MAINT'!N5+'560062-DININGHALL'!N5+'560088-HAPPYVALLEY-SCHRADER'!N5+'560096-AUDITORIUM'!N5+'560104-MSH1'!N5+'560112-MSH2'!N5+'560120-MSH3'!N5+'560138-MSH4'!N5+'560146-CAMPUSCENTER'!N5+'560153-COT5'!N5+MARLNORTH!N5+'560161-COT6'!N5+'560179-THEATER'!N5+'560187-PARKING'!N5+'560211-PERRINE'!N5+'560252-MUMFORD'!N5+'560260-CAB1'!N5+'560278-CAB2'!N5+'560286-COT1'!N6+'560294-COT2'!N6+'560302-COT3'!N6+'560310-COT4'!N6+'561185-Library'!D6</f>
        <v>9455.99</v>
      </c>
      <c r="C6" s="237">
        <f>'577413-GARDENS'!O5+'561128-OUTOFWAY'!O5+'561151-MATHER ADD'!O5+'561177-WATER Tank Storage'!O5+'559809-REDHOUSE'!O5+'559841-MACARTHUR'!O5+'559882-WHITTEMORE'!O5+'559940-HOWLAND'!O5+'559957-SCIENCE'!O5+'559965-HENDRICKS'!O5+'559973-DALRYMPLE'!O5+'559981-HALFWAY-ALLTHEWAY'!O5+LIBRARY!O5+'559999-RANDOMNORTH-RANDOMSOUTH'!O5+'560005-PRESSER'!O5+'560013-WOODARD'!O5+'560021-BABER'!O5+'560039-OP'!O5+'560047-Sewer Pump'!O5+'560054-MAINT'!O5+'560062-DININGHALL'!O5+'560088-HAPPYVALLEY-SCHRADER'!O5+'560096-AUDITORIUM'!O5+'560104-MSH1'!O5+'560112-MSH2'!O5+'560120-MSH3'!O5+'560138-MSH4'!O5+'560146-CAMPUSCENTER'!O5+'560153-COT5'!O5+MARLNORTH!O5+'560161-COT6'!O5+'560179-THEATER'!O5+'560187-PARKING'!O5+'560211-PERRINE'!O5+'560252-MUMFORD'!O5+'560260-CAB1'!O5+'560278-CAB2'!O5+'560286-COT1'!O6+'560294-COT2'!O6+'560302-COT3'!O6+'560310-COT4'!O6+'561185-Library'!E6</f>
        <v>70927</v>
      </c>
      <c r="D6" s="236">
        <f>'577413-GARDENS'!P5+'561128-OUTOFWAY'!P5+'561151-MATHER ADD'!P5+'561177-WATER Tank Storage'!P5+'559809-REDHOUSE'!P5+'559841-MACARTHUR'!P5+'559882-WHITTEMORE'!P5+'559940-HOWLAND'!P5+'559957-SCIENCE'!P5+'559965-HENDRICKS'!P5+'559973-DALRYMPLE'!P5+'559981-HALFWAY-ALLTHEWAY'!P5+'559999-RANDOMNORTH-RANDOMSOUTH'!P5+'560005-PRESSER'!P5+'560013-WOODARD'!P5+'560021-BABER'!P5+'560039-OP'!P5+'560047-Sewer Pump'!P5+'560054-MAINT'!P5+'560062-DININGHALL'!P5+'560088-HAPPYVALLEY-SCHRADER'!P5+'560096-AUDITORIUM'!P5+'560104-MSH1'!P5+'560112-MSH2'!P5+'560120-MSH3'!P5+'560138-MSH4'!P5+'560146-CAMPUSCENTER'!P5+'560153-COT5'!P5+'560161-COT6'!P5+'560179-THEATER'!P5+'560187-PARKING'!P5+'560211-PERRINE'!P5+'560252-MUMFORD'!P5+'560260-CAB1'!P5+'560278-CAB2'!P5+'560286-COT1'!P5+'560294-COT2'!P5+'560302-COT3'!P5+'560310-COT4'!P5+'561185-Library'!F6</f>
        <v>9279.770000000002</v>
      </c>
      <c r="E6" s="241">
        <f>'577413-GARDENS'!Q5+'561128-OUTOFWAY'!Q5+'561151-MATHER ADD'!Q5+'561177-WATER Tank Storage'!Q5+'559809-REDHOUSE'!Q5+'559841-MACARTHUR'!Q5+'559882-WHITTEMORE'!Q5+'559940-HOWLAND'!Q5+'559957-SCIENCE'!Q5+'559965-HENDRICKS'!Q5+'559973-DALRYMPLE'!Q5+'559981-HALFWAY-ALLTHEWAY'!Q5+'559999-RANDOMNORTH-RANDOMSOUTH'!Q5+'560005-PRESSER'!Q5+'560013-WOODARD'!Q5+'560021-BABER'!Q5+'560039-OP'!Q5+'560047-Sewer Pump'!Q5+'560054-MAINT'!Q5+'560062-DININGHALL'!Q5+'560088-HAPPYVALLEY-SCHRADER'!Q5+'560096-AUDITORIUM'!Q5+'560104-MSH1'!Q5+'560112-MSH2'!Q5+'560120-MSH3'!Q5+'560138-MSH4'!Q5+'560146-CAMPUSCENTER'!Q5+'560153-COT5'!Q5+'560161-COT6'!Q5+'560179-THEATER'!Q5+'560187-PARKING'!Q5+'560211-PERRINE'!Q5+'560252-MUMFORD'!Q5+'560260-CAB1'!Q5+'560278-CAB2'!Q5+'560286-COT1'!Q5+'560294-COT2'!Q5+'560302-COT3'!Q5+'560310-COT4'!Q5+'561185-Library'!G6</f>
        <v>68827.01000000001</v>
      </c>
      <c r="F6" s="236">
        <f>'577413-GARDENS'!R5+'561128-OUTOFWAY'!R5+'561151-MATHER ADD'!R5+'561177-WATER Tank Storage'!R5+'559809-REDHOUSE'!R5+'559841-MACARTHUR'!R5+'559882-WHITTEMORE'!R5+'559940-HOWLAND'!R5+'559957-SCIENCE'!R5+'559965-HENDRICKS'!R5+'559973-DALRYMPLE'!R5+'559981-HALFWAY-ALLTHEWAY'!R5+'559999-RANDOMNORTH-RANDOMSOUTH'!R5+'560005-PRESSER'!R5+'560013-WOODARD'!R5+'560021-BABER'!R5+'560039-OP'!R5+'560047-Sewer Pump'!R5+'560054-MAINT'!R5+'560062-DININGHALL'!R5+'560088-HAPPYVALLEY-SCHRADER'!R5+'560096-AUDITORIUM'!R5+'560104-MSH1'!R5+'560112-MSH2'!R5+'560120-MSH3'!R5+'560138-MSH4'!R5+'560146-CAMPUSCENTER'!R5+'560153-COT5'!R5+'560161-COT6'!R5+'560179-THEATER'!R5+'560187-PARKING'!R5+'560211-PERRINE'!R5+'560252-MUMFORD'!R5+'560260-CAB1'!R5+'560278-CAB2'!R5+'560286-COT1'!R5+'560294-COT2'!R5+'560302-COT3'!R5+'560310-COT4'!R5+'561185-Library'!H6</f>
        <v>10452.41</v>
      </c>
      <c r="G6" s="241">
        <f>'577413-GARDENS'!S5+'561128-OUTOFWAY'!S5+'561151-MATHER ADD'!S5+'561177-WATER Tank Storage'!S5+'559809-REDHOUSE'!S5+'559841-MACARTHUR'!S5+'559882-WHITTEMORE'!S5+'559940-HOWLAND'!S5+'559957-SCIENCE'!S5+'559965-HENDRICKS'!S5+'559973-DALRYMPLE'!S5+'559981-HALFWAY-ALLTHEWAY'!S5+'559999-RANDOMNORTH-RANDOMSOUTH'!S5+'560005-PRESSER'!S5+'560013-WOODARD'!S5+'560021-BABER'!S5+'560039-OP'!S5+'560047-Sewer Pump'!S5+'560054-MAINT'!S5+'560062-DININGHALL'!S5+'560088-HAPPYVALLEY-SCHRADER'!S5+'560096-AUDITORIUM'!S5+'560104-MSH1'!S5+'560112-MSH2'!S5+'560120-MSH3'!S5+'560138-MSH4'!S5+'560146-CAMPUSCENTER'!S5+'560153-COT5'!S5+'560161-COT6'!S5+'560179-THEATER'!S5+'560187-PARKING'!S5+'560211-PERRINE'!S5+'560252-MUMFORD'!S5+'560260-CAB1'!S5+'560278-CAB2'!S5+'560286-COT1'!S5+'560294-COT2'!S5+'560302-COT3'!S5+'560310-COT4'!S5+'561185-Library'!I6</f>
        <v>65167.28</v>
      </c>
    </row>
    <row r="7" spans="1:7" ht="12.75" thickBot="1">
      <c r="A7" s="231" t="s">
        <v>43</v>
      </c>
      <c r="B7" s="236">
        <f>'577413-GARDENS'!N6+'561128-OUTOFWAY'!N6+'561151-MATHER ADD'!N6+'561177-WATER Tank Storage'!N6+'559809-REDHOUSE'!N6+'559841-MACARTHUR'!N6+'559882-WHITTEMORE'!N6+'559940-HOWLAND'!N6+'559957-SCIENCE'!N6+'559965-HENDRICKS'!N6+'559973-DALRYMPLE'!N6+'559981-HALFWAY-ALLTHEWAY'!N6+LIBRARY!N6+'559999-RANDOMNORTH-RANDOMSOUTH'!N6+'560005-PRESSER'!N6+'560013-WOODARD'!N6+'560021-BABER'!N6+'560039-OP'!N6+'560047-Sewer Pump'!N6+'560054-MAINT'!N6+'560062-DININGHALL'!N6+'560088-HAPPYVALLEY-SCHRADER'!N6+'560096-AUDITORIUM'!N6+'560104-MSH1'!N6+'560112-MSH2'!N6+'560120-MSH3'!N6+'560138-MSH4'!N6+'560146-CAMPUSCENTER'!N6+'560153-COT5'!N6+MARLNORTH!N6+'560161-COT6'!N6+'560179-THEATER'!N6+'560187-PARKING'!N6+'560211-PERRINE'!N6+'560252-MUMFORD'!N6+'560260-CAB1'!N6+'560278-CAB2'!N6+'560286-COT1'!N7+'560294-COT2'!N7+'560302-COT3'!N7+'560310-COT4'!N7+'561185-Library'!D7</f>
        <v>12188.76</v>
      </c>
      <c r="C7" s="237">
        <f>'577413-GARDENS'!O6+'561128-OUTOFWAY'!O6+'561151-MATHER ADD'!O6+'561177-WATER Tank Storage'!O6+'559809-REDHOUSE'!O6+'559841-MACARTHUR'!O6+'559882-WHITTEMORE'!O6+'559940-HOWLAND'!O6+'559957-SCIENCE'!O6+'559965-HENDRICKS'!O6+'559973-DALRYMPLE'!O6+'559981-HALFWAY-ALLTHEWAY'!O6+LIBRARY!O6+'559999-RANDOMNORTH-RANDOMSOUTH'!O6+'560005-PRESSER'!O6+'560013-WOODARD'!O6+'560021-BABER'!O6+'560039-OP'!O6+'560047-Sewer Pump'!O6+'560054-MAINT'!O6+'560062-DININGHALL'!O6+'560088-HAPPYVALLEY-SCHRADER'!O6+'560096-AUDITORIUM'!O6+'560104-MSH1'!O6+'560112-MSH2'!O6+'560120-MSH3'!O6+'560138-MSH4'!O6+'560146-CAMPUSCENTER'!O6+'560153-COT5'!O6+MARLNORTH!O6+'560161-COT6'!O6+'560179-THEATER'!O6+'560187-PARKING'!O6+'560211-PERRINE'!O6+'560252-MUMFORD'!O6+'560260-CAB1'!O6+'560278-CAB2'!O6+'560286-COT1'!O7+'560294-COT2'!O7+'560302-COT3'!O7+'560310-COT4'!O7+'561185-Library'!E7</f>
        <v>96095</v>
      </c>
      <c r="D7" s="236">
        <f>'577413-GARDENS'!P6+'561128-OUTOFWAY'!P6+'561151-MATHER ADD'!P6+'561177-WATER Tank Storage'!P6+'559809-REDHOUSE'!P6+'559841-MACARTHUR'!P6+'559882-WHITTEMORE'!P6+'559940-HOWLAND'!P6+'559957-SCIENCE'!P6+'559965-HENDRICKS'!P6+'559973-DALRYMPLE'!P6+'559981-HALFWAY-ALLTHEWAY'!P6+'559999-RANDOMNORTH-RANDOMSOUTH'!P6+'560005-PRESSER'!P6+'560013-WOODARD'!P6+'560021-BABER'!P6+'560039-OP'!P6+'560047-Sewer Pump'!P6+'560054-MAINT'!P6+'560062-DININGHALL'!P6+'560088-HAPPYVALLEY-SCHRADER'!P6+'560096-AUDITORIUM'!P6+'560104-MSH1'!P6+'560112-MSH2'!P6+'560120-MSH3'!P6+'560138-MSH4'!P6+'560146-CAMPUSCENTER'!P6+'560153-COT5'!P6+'560161-COT6'!P6+'560179-THEATER'!P6+'560187-PARKING'!P6+'560211-PERRINE'!P6+'560252-MUMFORD'!P6+'560260-CAB1'!P6+'560278-CAB2'!P6+'560286-COT1'!P6+'560294-COT2'!P6+'560302-COT3'!P6+'560310-COT4'!P6+'561185-Library'!F7</f>
        <v>9820.44</v>
      </c>
      <c r="E7" s="241">
        <f>'577413-GARDENS'!Q6+'561128-OUTOFWAY'!Q6+'561151-MATHER ADD'!Q6+'561177-WATER Tank Storage'!Q6+'559809-REDHOUSE'!Q6+'559841-MACARTHUR'!Q6+'559882-WHITTEMORE'!Q6+'559940-HOWLAND'!Q6+'559957-SCIENCE'!Q6+'559965-HENDRICKS'!Q6+'559973-DALRYMPLE'!Q6+'559981-HALFWAY-ALLTHEWAY'!Q6+'559999-RANDOMNORTH-RANDOMSOUTH'!Q6+'560005-PRESSER'!Q6+'560013-WOODARD'!Q6+'560021-BABER'!Q6+'560039-OP'!Q6+'560047-Sewer Pump'!Q6+'560054-MAINT'!Q6+'560062-DININGHALL'!Q6+'560088-HAPPYVALLEY-SCHRADER'!Q6+'560096-AUDITORIUM'!Q6+'560104-MSH1'!Q6+'560112-MSH2'!Q6+'560120-MSH3'!Q6+'560138-MSH4'!Q6+'560146-CAMPUSCENTER'!Q6+'560153-COT5'!Q6+'560161-COT6'!Q6+'560179-THEATER'!Q6+'560187-PARKING'!Q6+'560211-PERRINE'!Q6+'560252-MUMFORD'!Q6+'560260-CAB1'!Q6+'560278-CAB2'!Q6+'560286-COT1'!Q6+'560294-COT2'!Q6+'560302-COT3'!Q6+'560310-COT4'!Q6+'561185-Library'!G7</f>
        <v>75888.95999999999</v>
      </c>
      <c r="F7" s="236">
        <f>'577413-GARDENS'!R6+'561128-OUTOFWAY'!R6+'561151-MATHER ADD'!R6+'561177-WATER Tank Storage'!R6+'559809-REDHOUSE'!R6+'559841-MACARTHUR'!R6+'559882-WHITTEMORE'!R6+'559940-HOWLAND'!R6+'559957-SCIENCE'!R6+'559965-HENDRICKS'!R6+'559973-DALRYMPLE'!R6+'559981-HALFWAY-ALLTHEWAY'!R6+'559999-RANDOMNORTH-RANDOMSOUTH'!R6+'560005-PRESSER'!R6+'560013-WOODARD'!R6+'560021-BABER'!R6+'560039-OP'!R6+'560047-Sewer Pump'!R6+'560054-MAINT'!R6+'560062-DININGHALL'!R6+'560088-HAPPYVALLEY-SCHRADER'!R6+'560096-AUDITORIUM'!R6+'560104-MSH1'!R6+'560112-MSH2'!R6+'560120-MSH3'!R6+'560138-MSH4'!R6+'560146-CAMPUSCENTER'!R6+'560153-COT5'!R6+'560161-COT6'!R6+'560179-THEATER'!R6+'560187-PARKING'!R6+'560211-PERRINE'!R6+'560252-MUMFORD'!R6+'560260-CAB1'!R6+'560278-CAB2'!R6+'560286-COT1'!R6+'560294-COT2'!R6+'560302-COT3'!R6+'560310-COT4'!R6+'561185-Library'!H7</f>
        <v>12087.440000000002</v>
      </c>
      <c r="G7" s="241">
        <f>'577413-GARDENS'!S6+'561128-OUTOFWAY'!S6+'561151-MATHER ADD'!S6+'561177-WATER Tank Storage'!S6+'559809-REDHOUSE'!S6+'559841-MACARTHUR'!S6+'559882-WHITTEMORE'!S6+'559940-HOWLAND'!S6+'559957-SCIENCE'!S6+'559965-HENDRICKS'!S6+'559973-DALRYMPLE'!S6+'559981-HALFWAY-ALLTHEWAY'!S6+'559999-RANDOMNORTH-RANDOMSOUTH'!S6+'560005-PRESSER'!S6+'560013-WOODARD'!S6+'560021-BABER'!S6+'560039-OP'!S6+'560047-Sewer Pump'!S6+'560054-MAINT'!S6+'560062-DININGHALL'!S6+'560088-HAPPYVALLEY-SCHRADER'!S6+'560096-AUDITORIUM'!S6+'560104-MSH1'!S6+'560112-MSH2'!S6+'560120-MSH3'!S6+'560138-MSH4'!S6+'560146-CAMPUSCENTER'!S6+'560153-COT5'!S6+'560161-COT6'!S6+'560179-THEATER'!S6+'560187-PARKING'!S6+'560211-PERRINE'!S6+'560252-MUMFORD'!S6+'560260-CAB1'!S6+'560278-CAB2'!S6+'560286-COT1'!S6+'560294-COT2'!S6+'560302-COT3'!S6+'560310-COT4'!S6+'561185-Library'!I7</f>
        <v>76931.12</v>
      </c>
    </row>
    <row r="8" spans="1:7" ht="12.75" thickBot="1">
      <c r="A8" s="231" t="s">
        <v>44</v>
      </c>
      <c r="B8" s="236">
        <f>'577413-GARDENS'!N7+'561128-OUTOFWAY'!N7+'561151-MATHER ADD'!N7+'561177-WATER Tank Storage'!N7+'559809-REDHOUSE'!N7+'559841-MACARTHUR'!N7+'559882-WHITTEMORE'!N7+'559940-HOWLAND'!N7+'559957-SCIENCE'!N7+'559965-HENDRICKS'!N7+'559973-DALRYMPLE'!N7+'559981-HALFWAY-ALLTHEWAY'!N7+LIBRARY!N7+'559999-RANDOMNORTH-RANDOMSOUTH'!N7+'560005-PRESSER'!N7+'560013-WOODARD'!N7+'560021-BABER'!N7+'560039-OP'!N7+'560047-Sewer Pump'!N7+'560054-MAINT'!N7+'560062-DININGHALL'!N7+'560088-HAPPYVALLEY-SCHRADER'!N7+'560096-AUDITORIUM'!N7+'560104-MSH1'!N7+'560112-MSH2'!N7+'560120-MSH3'!N7+'560138-MSH4'!N7+'560146-CAMPUSCENTER'!N7+'560153-COT5'!N7+MARLNORTH!N7+'560161-COT6'!N7+'560179-THEATER'!N7+'560187-PARKING'!N7+'560211-PERRINE'!N7+'560252-MUMFORD'!N7+'560260-CAB1'!N7+'560278-CAB2'!N7+'560286-COT1'!N8+'560294-COT2'!N8+'560302-COT3'!N8+'560310-COT4'!N8+'561185-Library'!D8</f>
        <v>12730.869999999999</v>
      </c>
      <c r="C8" s="237">
        <f>'577413-GARDENS'!O7+'561128-OUTOFWAY'!O7+'561151-MATHER ADD'!O7+'561177-WATER Tank Storage'!O7+'559809-REDHOUSE'!O7+'559841-MACARTHUR'!O7+'559882-WHITTEMORE'!O7+'559940-HOWLAND'!O7+'559957-SCIENCE'!O7+'559965-HENDRICKS'!O7+'559973-DALRYMPLE'!O7+'559981-HALFWAY-ALLTHEWAY'!O7+LIBRARY!O7+'559999-RANDOMNORTH-RANDOMSOUTH'!O7+'560005-PRESSER'!O7+'560013-WOODARD'!O7+'560021-BABER'!O7+'560039-OP'!O7+'560047-Sewer Pump'!O7+'560054-MAINT'!O7+'560062-DININGHALL'!O7+'560088-HAPPYVALLEY-SCHRADER'!O7+'560096-AUDITORIUM'!O7+'560104-MSH1'!O7+'560112-MSH2'!O7+'560120-MSH3'!O7+'560138-MSH4'!O7+'560146-CAMPUSCENTER'!O7+'560153-COT5'!O7+MARLNORTH!O7+'560161-COT6'!O7+'560179-THEATER'!O7+'560187-PARKING'!O7+'560211-PERRINE'!O7+'560252-MUMFORD'!O7+'560260-CAB1'!O7+'560278-CAB2'!O7+'560286-COT1'!O8+'560294-COT2'!O8+'560302-COT3'!O8+'560310-COT4'!O8+'561185-Library'!E8</f>
        <v>99768</v>
      </c>
      <c r="D8" s="236">
        <f>'577413-GARDENS'!P7+'561128-OUTOFWAY'!P7+'561151-MATHER ADD'!P7+'561177-WATER Tank Storage'!P7+'559809-REDHOUSE'!P7+'559841-MACARTHUR'!P7+'559882-WHITTEMORE'!P7+'559940-HOWLAND'!P7+'559957-SCIENCE'!P7+'559965-HENDRICKS'!P7+'559973-DALRYMPLE'!P7+'559981-HALFWAY-ALLTHEWAY'!P7+'559999-RANDOMNORTH-RANDOMSOUTH'!P7+'560005-PRESSER'!P7+'560013-WOODARD'!P7+'560021-BABER'!P7+'560039-OP'!P7+'560047-Sewer Pump'!P7+'560054-MAINT'!P7+'560062-DININGHALL'!P7+'560088-HAPPYVALLEY-SCHRADER'!P7+'560096-AUDITORIUM'!P7+'560104-MSH1'!P7+'560112-MSH2'!P7+'560120-MSH3'!P7+'560138-MSH4'!P7+'560146-CAMPUSCENTER'!P7+'560153-COT5'!P7+'560161-COT6'!P7+'560179-THEATER'!P7+'560187-PARKING'!P7+'560211-PERRINE'!P7+'560252-MUMFORD'!P7+'560260-CAB1'!P7+'560278-CAB2'!P7+'560286-COT1'!P7+'560294-COT2'!P7+'560302-COT3'!P7+'560310-COT4'!P7+'561185-Library'!F8</f>
        <v>11260.540000000003</v>
      </c>
      <c r="E8" s="241">
        <f>'577413-GARDENS'!Q7+'561128-OUTOFWAY'!Q7+'561151-MATHER ADD'!Q7+'561177-WATER Tank Storage'!Q7+'559809-REDHOUSE'!Q7+'559841-MACARTHUR'!Q7+'559882-WHITTEMORE'!Q7+'559940-HOWLAND'!Q7+'559957-SCIENCE'!Q7+'559965-HENDRICKS'!Q7+'559973-DALRYMPLE'!Q7+'559981-HALFWAY-ALLTHEWAY'!Q7+'559999-RANDOMNORTH-RANDOMSOUTH'!Q7+'560005-PRESSER'!Q7+'560013-WOODARD'!Q7+'560021-BABER'!Q7+'560039-OP'!Q7+'560047-Sewer Pump'!Q7+'560054-MAINT'!Q7+'560062-DININGHALL'!Q7+'560088-HAPPYVALLEY-SCHRADER'!Q7+'560096-AUDITORIUM'!Q7+'560104-MSH1'!Q7+'560112-MSH2'!Q7+'560120-MSH3'!Q7+'560138-MSH4'!Q7+'560146-CAMPUSCENTER'!Q7+'560153-COT5'!Q7+'560161-COT6'!Q7+'560179-THEATER'!Q7+'560187-PARKING'!Q7+'560211-PERRINE'!Q7+'560252-MUMFORD'!Q7+'560260-CAB1'!Q7+'560278-CAB2'!Q7+'560286-COT1'!Q7+'560294-COT2'!Q7+'560302-COT3'!Q7+'560310-COT4'!Q7+'561185-Library'!G8</f>
        <v>88780.86</v>
      </c>
      <c r="F8" s="236">
        <f>'577413-GARDENS'!R7+'561128-OUTOFWAY'!R7+'561151-MATHER ADD'!R7+'561177-WATER Tank Storage'!R7+'559809-REDHOUSE'!R7+'559841-MACARTHUR'!R7+'559882-WHITTEMORE'!R7+'559940-HOWLAND'!R7+'559957-SCIENCE'!R7+'559965-HENDRICKS'!R7+'559973-DALRYMPLE'!R7+'559981-HALFWAY-ALLTHEWAY'!R7+'559999-RANDOMNORTH-RANDOMSOUTH'!R7+'560005-PRESSER'!R7+'560013-WOODARD'!R7+'560021-BABER'!R7+'560039-OP'!R7+'560047-Sewer Pump'!R7+'560054-MAINT'!R7+'560062-DININGHALL'!R7+'560088-HAPPYVALLEY-SCHRADER'!R7+'560096-AUDITORIUM'!R7+'560104-MSH1'!R7+'560112-MSH2'!R7+'560120-MSH3'!R7+'560138-MSH4'!R7+'560146-CAMPUSCENTER'!R7+'560153-COT5'!R7+'560161-COT6'!R7+'560179-THEATER'!R7+'560187-PARKING'!R7+'560211-PERRINE'!R7+'560252-MUMFORD'!R7+'560260-CAB1'!R7+'560278-CAB2'!R7+'560286-COT1'!R7+'560294-COT2'!R7+'560302-COT3'!R7+'560310-COT4'!R7+'561185-Library'!H8</f>
        <v>12073.410000000003</v>
      </c>
      <c r="G8" s="241">
        <f>'577413-GARDENS'!S7+'561128-OUTOFWAY'!S7+'561151-MATHER ADD'!S7+'561177-WATER Tank Storage'!S7+'559809-REDHOUSE'!S7+'559841-MACARTHUR'!S7+'559882-WHITTEMORE'!S7+'559940-HOWLAND'!S7+'559957-SCIENCE'!S7+'559965-HENDRICKS'!S7+'559973-DALRYMPLE'!S7+'559981-HALFWAY-ALLTHEWAY'!S7+'559999-RANDOMNORTH-RANDOMSOUTH'!S7+'560005-PRESSER'!S7+'560013-WOODARD'!S7+'560021-BABER'!S7+'560039-OP'!S7+'560047-Sewer Pump'!S7+'560054-MAINT'!S7+'560062-DININGHALL'!S7+'560088-HAPPYVALLEY-SCHRADER'!S7+'560096-AUDITORIUM'!S7+'560104-MSH1'!S7+'560112-MSH2'!S7+'560120-MSH3'!S7+'560138-MSH4'!S7+'560146-CAMPUSCENTER'!S7+'560153-COT5'!S7+'560161-COT6'!S7+'560179-THEATER'!S7+'560187-PARKING'!S7+'560211-PERRINE'!S7+'560252-MUMFORD'!S7+'560260-CAB1'!S7+'560278-CAB2'!S7+'560286-COT1'!S7+'560294-COT2'!S7+'560302-COT3'!S7+'560310-COT4'!S7+'561185-Library'!I8</f>
        <v>75744.06</v>
      </c>
    </row>
    <row r="9" spans="1:7" ht="12.75" thickBot="1">
      <c r="A9" s="231" t="s">
        <v>45</v>
      </c>
      <c r="B9" s="236">
        <f>'577413-GARDENS'!N8+'561128-OUTOFWAY'!N8+'561151-MATHER ADD'!N8+'561177-WATER Tank Storage'!N8+'559809-REDHOUSE'!N8+'559841-MACARTHUR'!N8+'559882-WHITTEMORE'!N8+'559940-HOWLAND'!N8+'559957-SCIENCE'!N8+'559965-HENDRICKS'!N8+'559973-DALRYMPLE'!N8+'559981-HALFWAY-ALLTHEWAY'!N8+LIBRARY!N8+'559999-RANDOMNORTH-RANDOMSOUTH'!N8+'560005-PRESSER'!N8+'560013-WOODARD'!N8+'560021-BABER'!N8+'560039-OP'!N8+'560047-Sewer Pump'!N8+'560054-MAINT'!N8+'560062-DININGHALL'!N8+'560088-HAPPYVALLEY-SCHRADER'!N8+'560096-AUDITORIUM'!N8+'560104-MSH1'!N8+'560112-MSH2'!N8+'560120-MSH3'!N8+'560138-MSH4'!N8+'560146-CAMPUSCENTER'!N8+'560153-COT5'!N8+MARLNORTH!N8+'560161-COT6'!N8+'560179-THEATER'!N8+'560187-PARKING'!N8+'560211-PERRINE'!N8+'560252-MUMFORD'!N8+'560260-CAB1'!N8+'560278-CAB2'!N8+'560286-COT1'!N9+'560294-COT2'!N9+'560302-COT3'!N9+'560310-COT4'!N9+'561185-Library'!D9</f>
        <v>10531.279999999999</v>
      </c>
      <c r="C9" s="237">
        <f>'577413-GARDENS'!O8+'561128-OUTOFWAY'!O8+'561151-MATHER ADD'!O8+'561177-WATER Tank Storage'!O8+'559809-REDHOUSE'!O8+'559841-MACARTHUR'!O8+'559882-WHITTEMORE'!O8+'559940-HOWLAND'!O8+'559957-SCIENCE'!O8+'559965-HENDRICKS'!O8+'559973-DALRYMPLE'!O8+'559981-HALFWAY-ALLTHEWAY'!O8+LIBRARY!O8+'559999-RANDOMNORTH-RANDOMSOUTH'!O8+'560005-PRESSER'!O8+'560013-WOODARD'!O8+'560021-BABER'!O8+'560039-OP'!O8+'560047-Sewer Pump'!O8+'560054-MAINT'!O8+'560062-DININGHALL'!O8+'560088-HAPPYVALLEY-SCHRADER'!O8+'560096-AUDITORIUM'!O8+'560104-MSH1'!O8+'560112-MSH2'!O8+'560120-MSH3'!O8+'560138-MSH4'!O8+'560146-CAMPUSCENTER'!O8+'560153-COT5'!O8+MARLNORTH!O8+'560161-COT6'!O8+'560179-THEATER'!O8+'560187-PARKING'!O8+'560211-PERRINE'!O8+'560252-MUMFORD'!O8+'560260-CAB1'!O8+'560278-CAB2'!O8+'560286-COT1'!O9+'560294-COT2'!O9+'560302-COT3'!O9+'560310-COT4'!O9+'561185-Library'!E9</f>
        <v>72351</v>
      </c>
      <c r="D9" s="236">
        <f>'577413-GARDENS'!P8+'561128-OUTOFWAY'!P8+'561151-MATHER ADD'!P8+'561177-WATER Tank Storage'!P8+'559809-REDHOUSE'!P8+'559841-MACARTHUR'!P8+'559882-WHITTEMORE'!P8+'559940-HOWLAND'!P8+'559957-SCIENCE'!P8+'559965-HENDRICKS'!P8+'559973-DALRYMPLE'!P8+'559981-HALFWAY-ALLTHEWAY'!P8+'559999-RANDOMNORTH-RANDOMSOUTH'!P8+'560005-PRESSER'!P8+'560013-WOODARD'!P8+'560021-BABER'!P8+'560039-OP'!P8+'560047-Sewer Pump'!P8+'560054-MAINT'!P8+'560062-DININGHALL'!P8+'560088-HAPPYVALLEY-SCHRADER'!P8+'560096-AUDITORIUM'!P8+'560104-MSH1'!P8+'560112-MSH2'!P8+'560120-MSH3'!P8+'560138-MSH4'!P8+'560146-CAMPUSCENTER'!P8+'560153-COT5'!P8+'560161-COT6'!P8+'560179-THEATER'!P8+'560187-PARKING'!P8+'560211-PERRINE'!P8+'560252-MUMFORD'!P8+'560260-CAB1'!P8+'560278-CAB2'!P8+'560286-COT1'!P8+'560294-COT2'!P8+'560302-COT3'!P8+'560310-COT4'!P8+'561185-Library'!F9</f>
        <v>9212.539999999999</v>
      </c>
      <c r="E9" s="241">
        <f>'577413-GARDENS'!Q8+'561128-OUTOFWAY'!Q8+'561151-MATHER ADD'!Q8+'561177-WATER Tank Storage'!Q8+'559809-REDHOUSE'!Q8+'559841-MACARTHUR'!Q8+'559882-WHITTEMORE'!Q8+'559940-HOWLAND'!Q8+'559957-SCIENCE'!Q8+'559965-HENDRICKS'!Q8+'559973-DALRYMPLE'!Q8+'559981-HALFWAY-ALLTHEWAY'!Q8+'559999-RANDOMNORTH-RANDOMSOUTH'!Q8+'560005-PRESSER'!Q8+'560013-WOODARD'!Q8+'560021-BABER'!Q8+'560039-OP'!Q8+'560047-Sewer Pump'!Q8+'560054-MAINT'!Q8+'560062-DININGHALL'!Q8+'560088-HAPPYVALLEY-SCHRADER'!Q8+'560096-AUDITORIUM'!Q8+'560104-MSH1'!Q8+'560112-MSH2'!Q8+'560120-MSH3'!Q8+'560138-MSH4'!Q8+'560146-CAMPUSCENTER'!Q8+'560153-COT5'!Q8+'560161-COT6'!Q8+'560179-THEATER'!Q8+'560187-PARKING'!Q8+'560211-PERRINE'!Q8+'560252-MUMFORD'!Q8+'560260-CAB1'!Q8+'560278-CAB2'!Q8+'560286-COT1'!Q8+'560294-COT2'!Q8+'560302-COT3'!Q8+'560310-COT4'!Q8+'561185-Library'!G9</f>
        <v>70306.69</v>
      </c>
      <c r="F9" s="236">
        <f>'577413-GARDENS'!R8+'561128-OUTOFWAY'!R8+'561151-MATHER ADD'!R8+'561177-WATER Tank Storage'!R8+'559809-REDHOUSE'!R8+'559841-MACARTHUR'!R8+'559882-WHITTEMORE'!R8+'559940-HOWLAND'!R8+'559957-SCIENCE'!R8+'559965-HENDRICKS'!R8+'559973-DALRYMPLE'!R8+'559981-HALFWAY-ALLTHEWAY'!R8+'559999-RANDOMNORTH-RANDOMSOUTH'!R8+'560005-PRESSER'!R8+'560013-WOODARD'!R8+'560021-BABER'!R8+'560039-OP'!R8+'560047-Sewer Pump'!R8+'560054-MAINT'!R8+'560062-DININGHALL'!R8+'560088-HAPPYVALLEY-SCHRADER'!R8+'560096-AUDITORIUM'!R8+'560104-MSH1'!R8+'560112-MSH2'!R8+'560120-MSH3'!R8+'560138-MSH4'!R8+'560146-CAMPUSCENTER'!R8+'560153-COT5'!R8+'560161-COT6'!R8+'560179-THEATER'!R8+'560187-PARKING'!R8+'560211-PERRINE'!R8+'560252-MUMFORD'!R8+'560260-CAB1'!R8+'560278-CAB2'!R8+'560286-COT1'!R8+'560294-COT2'!R8+'560302-COT3'!R8+'560310-COT4'!R8+'561185-Library'!H9</f>
        <v>11424.32</v>
      </c>
      <c r="G9" s="241">
        <f>'577413-GARDENS'!S8+'561128-OUTOFWAY'!S8+'561151-MATHER ADD'!S8+'561177-WATER Tank Storage'!S8+'559809-REDHOUSE'!S8+'559841-MACARTHUR'!S8+'559882-WHITTEMORE'!S8+'559940-HOWLAND'!S8+'559957-SCIENCE'!S8+'559965-HENDRICKS'!S8+'559973-DALRYMPLE'!S8+'559981-HALFWAY-ALLTHEWAY'!S8+'559999-RANDOMNORTH-RANDOMSOUTH'!S8+'560005-PRESSER'!S8+'560013-WOODARD'!S8+'560021-BABER'!S8+'560039-OP'!S8+'560047-Sewer Pump'!S8+'560054-MAINT'!S8+'560062-DININGHALL'!S8+'560088-HAPPYVALLEY-SCHRADER'!S8+'560096-AUDITORIUM'!S8+'560104-MSH1'!S8+'560112-MSH2'!S8+'560120-MSH3'!S8+'560138-MSH4'!S8+'560146-CAMPUSCENTER'!S8+'560153-COT5'!S8+'560161-COT6'!S8+'560179-THEATER'!S8+'560187-PARKING'!S8+'560211-PERRINE'!S8+'560252-MUMFORD'!S8+'560260-CAB1'!S8+'560278-CAB2'!S8+'560286-COT1'!S8+'560294-COT2'!S8+'560302-COT3'!S8+'560310-COT4'!S8+'561185-Library'!I9</f>
        <v>72204</v>
      </c>
    </row>
    <row r="10" spans="1:7" ht="12.75" thickBot="1">
      <c r="A10" s="231" t="s">
        <v>46</v>
      </c>
      <c r="B10" s="236">
        <f>'577413-GARDENS'!N9+'561128-OUTOFWAY'!N9+'561151-MATHER ADD'!N9+'561177-WATER Tank Storage'!N9+'559809-REDHOUSE'!N9+'559841-MACARTHUR'!N9+'559882-WHITTEMORE'!N9+'559940-HOWLAND'!N9+'559957-SCIENCE'!N9+'559965-HENDRICKS'!N9+'559973-DALRYMPLE'!N9+'559981-HALFWAY-ALLTHEWAY'!N9+LIBRARY!N9+'559999-RANDOMNORTH-RANDOMSOUTH'!N9+'560005-PRESSER'!N9+'560013-WOODARD'!N9+'560021-BABER'!N9+'560039-OP'!N9+'560047-Sewer Pump'!N9+'560054-MAINT'!N9+'560062-DININGHALL'!N9+'560088-HAPPYVALLEY-SCHRADER'!N9+'560096-AUDITORIUM'!N9+'560104-MSH1'!N9+'560112-MSH2'!N9+'560120-MSH3'!N9+'560138-MSH4'!N9+'560146-CAMPUSCENTER'!N9+'560153-COT5'!N9+MARLNORTH!N9+'560161-COT6'!N9+'560179-THEATER'!N9+'560187-PARKING'!N9+'560211-PERRINE'!N9+'560252-MUMFORD'!N9+'560260-CAB1'!N9+'560278-CAB2'!N9+'560286-COT1'!N10+'560294-COT2'!N10+'560302-COT3'!N10+'560310-COT4'!N10+'561185-Library'!D10</f>
        <v>11565.970000000001</v>
      </c>
      <c r="C10" s="237">
        <f>'577413-GARDENS'!O9+'561128-OUTOFWAY'!O9+'561151-MATHER ADD'!O9+'561177-WATER Tank Storage'!O9+'559809-REDHOUSE'!O9+'559841-MACARTHUR'!O9+'559882-WHITTEMORE'!O9+'559940-HOWLAND'!O9+'559957-SCIENCE'!O9+'559965-HENDRICKS'!O9+'559973-DALRYMPLE'!O9+'559981-HALFWAY-ALLTHEWAY'!O9+LIBRARY!O9+'559999-RANDOMNORTH-RANDOMSOUTH'!O9+'560005-PRESSER'!O9+'560013-WOODARD'!O9+'560021-BABER'!O9+'560039-OP'!O9+'560047-Sewer Pump'!O9+'560054-MAINT'!O9+'560062-DININGHALL'!O9+'560088-HAPPYVALLEY-SCHRADER'!O9+'560096-AUDITORIUM'!O9+'560104-MSH1'!O9+'560112-MSH2'!O9+'560120-MSH3'!O9+'560138-MSH4'!O9+'560146-CAMPUSCENTER'!O9+'560153-COT5'!O9+MARLNORTH!O9+'560161-COT6'!O9+'560179-THEATER'!O9+'560187-PARKING'!O9+'560211-PERRINE'!O9+'560252-MUMFORD'!O9+'560260-CAB1'!O9+'560278-CAB2'!O9+'560286-COT1'!O10+'560294-COT2'!O10+'560302-COT3'!O10+'560310-COT4'!O10+'561185-Library'!E10</f>
        <v>94359</v>
      </c>
      <c r="D10" s="236">
        <f>'577413-GARDENS'!P9+'561128-OUTOFWAY'!P9+'561151-MATHER ADD'!P9+'561177-WATER Tank Storage'!P9+'559809-REDHOUSE'!P9+'559841-MACARTHUR'!P9+'559882-WHITTEMORE'!P9+'559940-HOWLAND'!P9+'559957-SCIENCE'!P9+'559965-HENDRICKS'!P9+'559973-DALRYMPLE'!P9+'559981-HALFWAY-ALLTHEWAY'!P9+'559999-RANDOMNORTH-RANDOMSOUTH'!P9+'560005-PRESSER'!P9+'560013-WOODARD'!P9+'560021-BABER'!P9+'560039-OP'!P9+'560047-Sewer Pump'!P9+'560054-MAINT'!P9+'560062-DININGHALL'!P9+'560088-HAPPYVALLEY-SCHRADER'!P9+'560096-AUDITORIUM'!P9+'560104-MSH1'!P9+'560112-MSH2'!P9+'560120-MSH3'!P9+'560138-MSH4'!P9+'560146-CAMPUSCENTER'!P9+'560153-COT5'!P9+'560161-COT6'!P9+'560179-THEATER'!P9+'560187-PARKING'!P9+'560211-PERRINE'!P9+'560252-MUMFORD'!P9+'560260-CAB1'!P9+'560278-CAB2'!P9+'560286-COT1'!P9+'560294-COT2'!P9+'560302-COT3'!P9+'560310-COT4'!P9+'561185-Library'!F10</f>
        <v>9074.079999999998</v>
      </c>
      <c r="E10" s="241">
        <f>'577413-GARDENS'!Q9+'561128-OUTOFWAY'!Q9+'561151-MATHER ADD'!Q9+'561177-WATER Tank Storage'!Q9+'559809-REDHOUSE'!Q9+'559841-MACARTHUR'!Q9+'559882-WHITTEMORE'!Q9+'559940-HOWLAND'!Q9+'559957-SCIENCE'!Q9+'559965-HENDRICKS'!Q9+'559973-DALRYMPLE'!Q9+'559981-HALFWAY-ALLTHEWAY'!Q9+'559999-RANDOMNORTH-RANDOMSOUTH'!Q9+'560005-PRESSER'!Q9+'560013-WOODARD'!Q9+'560021-BABER'!Q9+'560039-OP'!Q9+'560047-Sewer Pump'!Q9+'560054-MAINT'!Q9+'560062-DININGHALL'!Q9+'560088-HAPPYVALLEY-SCHRADER'!Q9+'560096-AUDITORIUM'!Q9+'560104-MSH1'!Q9+'560112-MSH2'!Q9+'560120-MSH3'!Q9+'560138-MSH4'!Q9+'560146-CAMPUSCENTER'!Q9+'560153-COT5'!Q9+'560161-COT6'!Q9+'560179-THEATER'!Q9+'560187-PARKING'!Q9+'560211-PERRINE'!Q9+'560252-MUMFORD'!Q9+'560260-CAB1'!Q9+'560278-CAB2'!Q9+'560286-COT1'!Q9+'560294-COT2'!Q9+'560302-COT3'!Q9+'560310-COT4'!Q9+'561185-Library'!G10</f>
        <v>69960.13</v>
      </c>
      <c r="F10" s="236">
        <f>'577413-GARDENS'!R9+'561128-OUTOFWAY'!R9+'561151-MATHER ADD'!R9+'561177-WATER Tank Storage'!R9+'559809-REDHOUSE'!R9+'559841-MACARTHUR'!R9+'559882-WHITTEMORE'!R9+'559940-HOWLAND'!R9+'559957-SCIENCE'!R9+'559965-HENDRICKS'!R9+'559973-DALRYMPLE'!R9+'559981-HALFWAY-ALLTHEWAY'!R9+'559999-RANDOMNORTH-RANDOMSOUTH'!R9+'560005-PRESSER'!R9+'560013-WOODARD'!R9+'560021-BABER'!R9+'560039-OP'!R9+'560047-Sewer Pump'!R9+'560054-MAINT'!R9+'560062-DININGHALL'!R9+'560088-HAPPYVALLEY-SCHRADER'!R9+'560096-AUDITORIUM'!R9+'560104-MSH1'!R9+'560112-MSH2'!R9+'560120-MSH3'!R9+'560138-MSH4'!R9+'560146-CAMPUSCENTER'!R9+'560153-COT5'!R9+'560161-COT6'!R9+'560179-THEATER'!R9+'560187-PARKING'!R9+'560211-PERRINE'!R9+'560252-MUMFORD'!R9+'560260-CAB1'!R9+'560278-CAB2'!R9+'560286-COT1'!R9+'560294-COT2'!R9+'560302-COT3'!R9+'560310-COT4'!R9+'561185-Library'!H10</f>
        <v>11835.470000000001</v>
      </c>
      <c r="G10" s="241">
        <f>'577413-GARDENS'!S9+'561128-OUTOFWAY'!S9+'561151-MATHER ADD'!S9+'561177-WATER Tank Storage'!S9+'559809-REDHOUSE'!S9+'559841-MACARTHUR'!S9+'559882-WHITTEMORE'!S9+'559940-HOWLAND'!S9+'559957-SCIENCE'!S9+'559965-HENDRICKS'!S9+'559973-DALRYMPLE'!S9+'559981-HALFWAY-ALLTHEWAY'!S9+'559999-RANDOMNORTH-RANDOMSOUTH'!S9+'560005-PRESSER'!S9+'560013-WOODARD'!S9+'560021-BABER'!S9+'560039-OP'!S9+'560047-Sewer Pump'!S9+'560054-MAINT'!S9+'560062-DININGHALL'!S9+'560088-HAPPYVALLEY-SCHRADER'!S9+'560096-AUDITORIUM'!S9+'560104-MSH1'!S9+'560112-MSH2'!S9+'560120-MSH3'!S9+'560138-MSH4'!S9+'560146-CAMPUSCENTER'!S9+'560153-COT5'!S9+'560161-COT6'!S9+'560179-THEATER'!S9+'560187-PARKING'!S9+'560211-PERRINE'!S9+'560252-MUMFORD'!S9+'560260-CAB1'!S9+'560278-CAB2'!S9+'560286-COT1'!S9+'560294-COT2'!S9+'560302-COT3'!S9+'560310-COT4'!S9+'561185-Library'!I10</f>
        <v>76659</v>
      </c>
    </row>
    <row r="11" spans="1:7" ht="12.75" thickBot="1">
      <c r="A11" s="231" t="s">
        <v>47</v>
      </c>
      <c r="B11" s="236">
        <f>'577413-GARDENS'!N10+'561128-OUTOFWAY'!N10+'561151-MATHER ADD'!N10+'561177-WATER Tank Storage'!N10+'559809-REDHOUSE'!N10+'559841-MACARTHUR'!N10+'559882-WHITTEMORE'!N10+'559940-HOWLAND'!N10+'559957-SCIENCE'!N10+'559965-HENDRICKS'!N10+'559973-DALRYMPLE'!N10+'559981-HALFWAY-ALLTHEWAY'!N10+LIBRARY!N10+'559999-RANDOMNORTH-RANDOMSOUTH'!N10+'560005-PRESSER'!N10+'560013-WOODARD'!N10+'560021-BABER'!N10+'560039-OP'!N10+'560047-Sewer Pump'!N10+'560054-MAINT'!N10+'560062-DININGHALL'!N10+'560088-HAPPYVALLEY-SCHRADER'!N10+'560096-AUDITORIUM'!N10+'560104-MSH1'!N10+'560112-MSH2'!N10+'560120-MSH3'!N10+'560138-MSH4'!N10+'560146-CAMPUSCENTER'!N10+'560153-COT5'!N10+MARLNORTH!N10+'560161-COT6'!N10+'560179-THEATER'!N10+'560187-PARKING'!N10+'560211-PERRINE'!N10+'560252-MUMFORD'!N10+'560260-CAB1'!N10+'560278-CAB2'!N10+'560286-COT1'!N11+'560294-COT2'!N11+'560302-COT3'!N11+'560310-COT4'!N11+'561185-Library'!D11</f>
        <v>6706.239999999999</v>
      </c>
      <c r="C11" s="237">
        <f>'577413-GARDENS'!O10+'561128-OUTOFWAY'!O10+'561151-MATHER ADD'!O10+'561177-WATER Tank Storage'!O10+'559809-REDHOUSE'!O10+'559841-MACARTHUR'!O10+'559882-WHITTEMORE'!O10+'559940-HOWLAND'!O10+'559957-SCIENCE'!O10+'559965-HENDRICKS'!O10+'559973-DALRYMPLE'!O10+'559981-HALFWAY-ALLTHEWAY'!O10+LIBRARY!O10+'559999-RANDOMNORTH-RANDOMSOUTH'!O10+'560005-PRESSER'!O10+'560013-WOODARD'!O10+'560021-BABER'!O10+'560039-OP'!O10+'560047-Sewer Pump'!O10+'560054-MAINT'!O10+'560062-DININGHALL'!O10+'560088-HAPPYVALLEY-SCHRADER'!O10+'560096-AUDITORIUM'!O10+'560104-MSH1'!O10+'560112-MSH2'!O10+'560120-MSH3'!O10+'560138-MSH4'!O10+'560146-CAMPUSCENTER'!O10+'560153-COT5'!O10+MARLNORTH!O10+'560161-COT6'!O10+'560179-THEATER'!O10+'560187-PARKING'!O10+'560211-PERRINE'!O10+'560252-MUMFORD'!O10+'560260-CAB1'!O10+'560278-CAB2'!O10+'560286-COT1'!O11+'560294-COT2'!O11+'560302-COT3'!O11+'560310-COT4'!O11+'561185-Library'!E11</f>
        <v>48220</v>
      </c>
      <c r="D11" s="236">
        <f>'577413-GARDENS'!P10+'561128-OUTOFWAY'!P10+'561151-MATHER ADD'!P10+'561177-WATER Tank Storage'!P10+'559809-REDHOUSE'!P10+'559841-MACARTHUR'!P10+'559882-WHITTEMORE'!P10+'559940-HOWLAND'!P10+'559957-SCIENCE'!P10+'559965-HENDRICKS'!P10+'559973-DALRYMPLE'!P10+'559981-HALFWAY-ALLTHEWAY'!P10+'559999-RANDOMNORTH-RANDOMSOUTH'!P10+'560005-PRESSER'!P10+'560013-WOODARD'!P10+'560021-BABER'!P10+'560039-OP'!P10+'560047-Sewer Pump'!P10+'560054-MAINT'!P10+'560062-DININGHALL'!P10+'560088-HAPPYVALLEY-SCHRADER'!P10+'560096-AUDITORIUM'!P10+'560104-MSH1'!P10+'560112-MSH2'!P10+'560120-MSH3'!P10+'560138-MSH4'!P10+'560146-CAMPUSCENTER'!P10+'560153-COT5'!P10+'560161-COT6'!P10+'560179-THEATER'!P10+'560187-PARKING'!P10+'560211-PERRINE'!P10+'560252-MUMFORD'!P10+'560260-CAB1'!P10+'560278-CAB2'!P10+'560286-COT1'!P10+'560294-COT2'!P10+'560302-COT3'!P10+'560310-COT4'!P10+'561185-Library'!F11</f>
        <v>7060.0599999999995</v>
      </c>
      <c r="E11" s="241">
        <f>'577413-GARDENS'!Q10+'561128-OUTOFWAY'!Q10+'561151-MATHER ADD'!Q10+'561177-WATER Tank Storage'!Q10+'559809-REDHOUSE'!Q10+'559841-MACARTHUR'!Q10+'559882-WHITTEMORE'!Q10+'559940-HOWLAND'!Q10+'559957-SCIENCE'!Q10+'559965-HENDRICKS'!Q10+'559973-DALRYMPLE'!Q10+'559981-HALFWAY-ALLTHEWAY'!Q10+'559999-RANDOMNORTH-RANDOMSOUTH'!Q10+'560005-PRESSER'!Q10+'560013-WOODARD'!Q10+'560021-BABER'!Q10+'560039-OP'!Q10+'560047-Sewer Pump'!Q10+'560054-MAINT'!Q10+'560062-DININGHALL'!Q10+'560088-HAPPYVALLEY-SCHRADER'!Q10+'560096-AUDITORIUM'!Q10+'560104-MSH1'!Q10+'560112-MSH2'!Q10+'560120-MSH3'!Q10+'560138-MSH4'!Q10+'560146-CAMPUSCENTER'!Q10+'560153-COT5'!Q10+'560161-COT6'!Q10+'560179-THEATER'!Q10+'560187-PARKING'!Q10+'560211-PERRINE'!Q10+'560252-MUMFORD'!Q10+'560260-CAB1'!Q10+'560278-CAB2'!Q10+'560286-COT1'!Q10+'560294-COT2'!Q10+'560302-COT3'!Q10+'560310-COT4'!Q10+'561185-Library'!G11</f>
        <v>51400.35</v>
      </c>
      <c r="F11" s="236">
        <f>'577413-GARDENS'!R10+'561128-OUTOFWAY'!R10+'561151-MATHER ADD'!R10+'561177-WATER Tank Storage'!R10+'559809-REDHOUSE'!R10+'559841-MACARTHUR'!R10+'559882-WHITTEMORE'!R10+'559940-HOWLAND'!R10+'559957-SCIENCE'!R10+'559965-HENDRICKS'!R10+'559973-DALRYMPLE'!R10+'559981-HALFWAY-ALLTHEWAY'!R10+'559999-RANDOMNORTH-RANDOMSOUTH'!R10+'560005-PRESSER'!R10+'560013-WOODARD'!R10+'560021-BABER'!R10+'560039-OP'!R10+'560047-Sewer Pump'!R10+'560054-MAINT'!R10+'560062-DININGHALL'!R10+'560088-HAPPYVALLEY-SCHRADER'!R10+'560096-AUDITORIUM'!R10+'560104-MSH1'!R10+'560112-MSH2'!R10+'560120-MSH3'!R10+'560138-MSH4'!R10+'560146-CAMPUSCENTER'!R10+'560153-COT5'!R10+'560161-COT6'!R10+'560179-THEATER'!R10+'560187-PARKING'!R10+'560211-PERRINE'!R10+'560252-MUMFORD'!R10+'560260-CAB1'!R10+'560278-CAB2'!R10+'560286-COT1'!R10+'560294-COT2'!R10+'560302-COT3'!R10+'560310-COT4'!R10+'561185-Library'!H11</f>
        <v>7660.000000000001</v>
      </c>
      <c r="G11" s="241">
        <f>'577413-GARDENS'!S10+'561128-OUTOFWAY'!S10+'561151-MATHER ADD'!S10+'561177-WATER Tank Storage'!S10+'559809-REDHOUSE'!S10+'559841-MACARTHUR'!S10+'559882-WHITTEMORE'!S10+'559940-HOWLAND'!S10+'559957-SCIENCE'!S10+'559965-HENDRICKS'!S10+'559973-DALRYMPLE'!S10+'559981-HALFWAY-ALLTHEWAY'!S10+'559999-RANDOMNORTH-RANDOMSOUTH'!S10+'560005-PRESSER'!S10+'560013-WOODARD'!S10+'560021-BABER'!S10+'560039-OP'!S10+'560047-Sewer Pump'!S10+'560054-MAINT'!S10+'560062-DININGHALL'!S10+'560088-HAPPYVALLEY-SCHRADER'!S10+'560096-AUDITORIUM'!S10+'560104-MSH1'!S10+'560112-MSH2'!S10+'560120-MSH3'!S10+'560138-MSH4'!S10+'560146-CAMPUSCENTER'!S10+'560153-COT5'!S10+'560161-COT6'!S10+'560179-THEATER'!S10+'560187-PARKING'!S10+'560211-PERRINE'!S10+'560252-MUMFORD'!S10+'560260-CAB1'!S10+'560278-CAB2'!S10+'560286-COT1'!S10+'560294-COT2'!S10+'560302-COT3'!S10+'560310-COT4'!S10+'561185-Library'!I11</f>
        <v>45669</v>
      </c>
    </row>
    <row r="12" spans="1:7" ht="12.75" thickBot="1">
      <c r="A12" s="231" t="s">
        <v>48</v>
      </c>
      <c r="B12" s="236">
        <f>'577413-GARDENS'!N11+'561128-OUTOFWAY'!N11+'561151-MATHER ADD'!N11+'561177-WATER Tank Storage'!N11+'559809-REDHOUSE'!N11+'559841-MACARTHUR'!N11+'559882-WHITTEMORE'!N11+'559940-HOWLAND'!N11+'559957-SCIENCE'!N11+'559965-HENDRICKS'!N11+'559973-DALRYMPLE'!N11+'559981-HALFWAY-ALLTHEWAY'!N11+LIBRARY!N11+'559999-RANDOMNORTH-RANDOMSOUTH'!N11+'560005-PRESSER'!N11+'560013-WOODARD'!N11+'560021-BABER'!N11+'560039-OP'!N11+'560047-Sewer Pump'!N11+'560054-MAINT'!N11+'560062-DININGHALL'!N11+'560088-HAPPYVALLEY-SCHRADER'!N11+'560096-AUDITORIUM'!N11+'560104-MSH1'!N11+'560112-MSH2'!N11+'560120-MSH3'!N11+'560138-MSH4'!N11+'560146-CAMPUSCENTER'!N11+'560153-COT5'!N11+MARLNORTH!N11+'560161-COT6'!N11+'560179-THEATER'!N11+'560187-PARKING'!N11+'560211-PERRINE'!N11+'560252-MUMFORD'!N11+'560260-CAB1'!N11+'560278-CAB2'!N11+'560286-COT1'!N12+'560294-COT2'!N12+'560302-COT3'!N12+'560310-COT4'!N12+'561185-Library'!D12</f>
        <v>7759.46</v>
      </c>
      <c r="C12" s="237">
        <f>'577413-GARDENS'!O11+'561128-OUTOFWAY'!O11+'561151-MATHER ADD'!O11+'561177-WATER Tank Storage'!O11+'559809-REDHOUSE'!O11+'559841-MACARTHUR'!O11+'559882-WHITTEMORE'!O11+'559940-HOWLAND'!O11+'559957-SCIENCE'!O11+'559965-HENDRICKS'!O11+'559973-DALRYMPLE'!O11+'559981-HALFWAY-ALLTHEWAY'!O11+LIBRARY!O11+'559999-RANDOMNORTH-RANDOMSOUTH'!O11+'560005-PRESSER'!O11+'560013-WOODARD'!O11+'560021-BABER'!O11+'560039-OP'!O11+'560047-Sewer Pump'!O11+'560054-MAINT'!O11+'560062-DININGHALL'!O11+'560088-HAPPYVALLEY-SCHRADER'!O11+'560096-AUDITORIUM'!O11+'560104-MSH1'!O11+'560112-MSH2'!O11+'560120-MSH3'!O11+'560138-MSH4'!O11+'560146-CAMPUSCENTER'!O11+'560153-COT5'!O11+MARLNORTH!O11+'560161-COT6'!O11+'560179-THEATER'!O11+'560187-PARKING'!O11+'560211-PERRINE'!O11+'560252-MUMFORD'!O11+'560260-CAB1'!O11+'560278-CAB2'!O11+'560286-COT1'!O12+'560294-COT2'!O12+'560302-COT3'!O12+'560310-COT4'!O12+'561185-Library'!E12</f>
        <v>58878</v>
      </c>
      <c r="D12" s="236">
        <f>'577413-GARDENS'!P11+'561128-OUTOFWAY'!P11+'561151-MATHER ADD'!P11+'561177-WATER Tank Storage'!P11+'559809-REDHOUSE'!P11+'559841-MACARTHUR'!P11+'559882-WHITTEMORE'!P11+'559940-HOWLAND'!P11+'559957-SCIENCE'!P11+'559965-HENDRICKS'!P11+'559973-DALRYMPLE'!P11+'559981-HALFWAY-ALLTHEWAY'!P11+'559999-RANDOMNORTH-RANDOMSOUTH'!P11+'560005-PRESSER'!P11+'560013-WOODARD'!P11+'560021-BABER'!P11+'560039-OP'!P11+'560047-Sewer Pump'!P11+'560054-MAINT'!P11+'560062-DININGHALL'!P11+'560088-HAPPYVALLEY-SCHRADER'!P11+'560096-AUDITORIUM'!P11+'560104-MSH1'!P11+'560112-MSH2'!P11+'560120-MSH3'!P11+'560138-MSH4'!P11+'560146-CAMPUSCENTER'!P11+'560153-COT5'!P11+'560161-COT6'!P11+'560179-THEATER'!P11+'560187-PARKING'!P11+'560211-PERRINE'!P11+'560252-MUMFORD'!P11+'560260-CAB1'!P11+'560278-CAB2'!P11+'560286-COT1'!P11+'560294-COT2'!P11+'560302-COT3'!P11+'560310-COT4'!P11+'561185-Library'!F12</f>
        <v>7796.72</v>
      </c>
      <c r="E12" s="241">
        <f>'577413-GARDENS'!Q11+'561128-OUTOFWAY'!Q11+'561151-MATHER ADD'!Q11+'561177-WATER Tank Storage'!Q11+'559809-REDHOUSE'!Q11+'559841-MACARTHUR'!Q11+'559882-WHITTEMORE'!Q11+'559940-HOWLAND'!Q11+'559957-SCIENCE'!Q11+'559965-HENDRICKS'!Q11+'559973-DALRYMPLE'!Q11+'559981-HALFWAY-ALLTHEWAY'!Q11+'559999-RANDOMNORTH-RANDOMSOUTH'!Q11+'560005-PRESSER'!Q11+'560013-WOODARD'!Q11+'560021-BABER'!Q11+'560039-OP'!Q11+'560047-Sewer Pump'!Q11+'560054-MAINT'!Q11+'560062-DININGHALL'!Q11+'560088-HAPPYVALLEY-SCHRADER'!Q11+'560096-AUDITORIUM'!Q11+'560104-MSH1'!Q11+'560112-MSH2'!Q11+'560120-MSH3'!Q11+'560138-MSH4'!Q11+'560146-CAMPUSCENTER'!Q11+'560153-COT5'!Q11+'560161-COT6'!Q11+'560179-THEATER'!Q11+'560187-PARKING'!Q11+'560211-PERRINE'!Q11+'560252-MUMFORD'!Q11+'560260-CAB1'!Q11+'560278-CAB2'!Q11+'560286-COT1'!Q11+'560294-COT2'!Q11+'560302-COT3'!Q11+'560310-COT4'!Q11+'561185-Library'!G12</f>
        <v>58670.64</v>
      </c>
      <c r="F12" s="236">
        <f>'577413-GARDENS'!R11+'561128-OUTOFWAY'!R11+'561151-MATHER ADD'!R11+'561177-WATER Tank Storage'!R11+'559809-REDHOUSE'!R11+'559841-MACARTHUR'!R11+'559882-WHITTEMORE'!R11+'559940-HOWLAND'!R11+'559957-SCIENCE'!R11+'559965-HENDRICKS'!R11+'559973-DALRYMPLE'!R11+'559981-HALFWAY-ALLTHEWAY'!R11+'559999-RANDOMNORTH-RANDOMSOUTH'!R11+'560005-PRESSER'!R11+'560013-WOODARD'!R11+'560021-BABER'!R11+'560039-OP'!R11+'560047-Sewer Pump'!R11+'560054-MAINT'!R11+'560062-DININGHALL'!R11+'560088-HAPPYVALLEY-SCHRADER'!R11+'560096-AUDITORIUM'!R11+'560104-MSH1'!R11+'560112-MSH2'!R11+'560120-MSH3'!R11+'560138-MSH4'!R11+'560146-CAMPUSCENTER'!R11+'560153-COT5'!R11+'560161-COT6'!R11+'560179-THEATER'!R11+'560187-PARKING'!R11+'560211-PERRINE'!R11+'560252-MUMFORD'!R11+'560260-CAB1'!R11+'560278-CAB2'!R11+'560286-COT1'!R11+'560294-COT2'!R11+'560302-COT3'!R11+'560310-COT4'!R11+'561185-Library'!H12</f>
        <v>9702.929999999998</v>
      </c>
      <c r="G12" s="241">
        <f>'577413-GARDENS'!S11+'561128-OUTOFWAY'!S11+'561151-MATHER ADD'!S11+'561177-WATER Tank Storage'!S11+'559809-REDHOUSE'!S11+'559841-MACARTHUR'!S11+'559882-WHITTEMORE'!S11+'559940-HOWLAND'!S11+'559957-SCIENCE'!S11+'559965-HENDRICKS'!S11+'559973-DALRYMPLE'!S11+'559981-HALFWAY-ALLTHEWAY'!S11+'559999-RANDOMNORTH-RANDOMSOUTH'!S11+'560005-PRESSER'!S11+'560013-WOODARD'!S11+'560021-BABER'!S11+'560039-OP'!S11+'560047-Sewer Pump'!S11+'560054-MAINT'!S11+'560062-DININGHALL'!S11+'560088-HAPPYVALLEY-SCHRADER'!S11+'560096-AUDITORIUM'!S11+'560104-MSH1'!S11+'560112-MSH2'!S11+'560120-MSH3'!S11+'560138-MSH4'!S11+'560146-CAMPUSCENTER'!S11+'560153-COT5'!S11+'560161-COT6'!S11+'560179-THEATER'!S11+'560187-PARKING'!S11+'560211-PERRINE'!S11+'560252-MUMFORD'!S11+'560260-CAB1'!S11+'560278-CAB2'!S11+'560286-COT1'!S11+'560294-COT2'!S11+'560302-COT3'!S11+'560310-COT4'!S11+'561185-Library'!I12</f>
        <v>60841</v>
      </c>
    </row>
    <row r="13" spans="1:7" ht="12.75" thickBot="1">
      <c r="A13" s="231" t="s">
        <v>49</v>
      </c>
      <c r="B13" s="236">
        <f>'577413-GARDENS'!N12+'561128-OUTOFWAY'!N12+'561151-MATHER ADD'!N12+'561177-WATER Tank Storage'!N12+'559809-REDHOUSE'!N12+'559841-MACARTHUR'!N12+'559882-WHITTEMORE'!N12+'559940-HOWLAND'!N12+'559957-SCIENCE'!N12+'559965-HENDRICKS'!N12+'559973-DALRYMPLE'!N12+'559981-HALFWAY-ALLTHEWAY'!N12+LIBRARY!N12+'559999-RANDOMNORTH-RANDOMSOUTH'!N12+'560005-PRESSER'!N12+'560013-WOODARD'!N12+'560021-BABER'!N12+'560039-OP'!N12+'560047-Sewer Pump'!N12+'560054-MAINT'!N12+'560062-DININGHALL'!N12+'560088-HAPPYVALLEY-SCHRADER'!N12+'560096-AUDITORIUM'!N12+'560104-MSH1'!N12+'560112-MSH2'!N12+'560120-MSH3'!N12+'560138-MSH4'!N12+'560146-CAMPUSCENTER'!N12+'560153-COT5'!N12+MARLNORTH!N12+'560161-COT6'!N12+'560179-THEATER'!N12+'560187-PARKING'!N12+'560211-PERRINE'!N12+'560252-MUMFORD'!N12+'560260-CAB1'!N12+'560278-CAB2'!N12+'560286-COT1'!N13+'560294-COT2'!N13+'560302-COT3'!N13+'560310-COT4'!N13+'561185-Library'!D13</f>
        <v>7738.569999999997</v>
      </c>
      <c r="C13" s="237">
        <f>'577413-GARDENS'!O12+'561128-OUTOFWAY'!O12+'561151-MATHER ADD'!O12+'561177-WATER Tank Storage'!O12+'559809-REDHOUSE'!O12+'559841-MACARTHUR'!O12+'559882-WHITTEMORE'!O12+'559940-HOWLAND'!O12+'559957-SCIENCE'!O12+'559965-HENDRICKS'!O12+'559973-DALRYMPLE'!O12+'559981-HALFWAY-ALLTHEWAY'!O12+LIBRARY!O12+'559999-RANDOMNORTH-RANDOMSOUTH'!O12+'560005-PRESSER'!O12+'560013-WOODARD'!O12+'560021-BABER'!O12+'560039-OP'!O12+'560047-Sewer Pump'!O12+'560054-MAINT'!O12+'560062-DININGHALL'!O12+'560088-HAPPYVALLEY-SCHRADER'!O12+'560096-AUDITORIUM'!O12+'560104-MSH1'!O12+'560112-MSH2'!O12+'560120-MSH3'!O12+'560138-MSH4'!O12+'560146-CAMPUSCENTER'!O12+'560153-COT5'!O12+MARLNORTH!O12+'560161-COT6'!O12+'560179-THEATER'!O12+'560187-PARKING'!O12+'560211-PERRINE'!O12+'560252-MUMFORD'!O12+'560260-CAB1'!O12+'560278-CAB2'!O12+'560286-COT1'!O13+'560294-COT2'!O13+'560302-COT3'!O13+'560310-COT4'!O13+'561185-Library'!E13</f>
        <v>58379</v>
      </c>
      <c r="D13" s="236">
        <f>'577413-GARDENS'!P12+'561128-OUTOFWAY'!P12+'561151-MATHER ADD'!P12+'561177-WATER Tank Storage'!P12+'559809-REDHOUSE'!P12+'559841-MACARTHUR'!P12+'559882-WHITTEMORE'!P12+'559940-HOWLAND'!P12+'559957-SCIENCE'!P12+'559965-HENDRICKS'!P12+'559973-DALRYMPLE'!P12+'559981-HALFWAY-ALLTHEWAY'!P12+'559999-RANDOMNORTH-RANDOMSOUTH'!P12+'560005-PRESSER'!P12+'560013-WOODARD'!P12+'560021-BABER'!P12+'560039-OP'!P12+'560047-Sewer Pump'!P12+'560054-MAINT'!P12+'560062-DININGHALL'!P12+'560088-HAPPYVALLEY-SCHRADER'!P12+'560096-AUDITORIUM'!P12+'560104-MSH1'!P12+'560112-MSH2'!P12+'560120-MSH3'!P12+'560138-MSH4'!P12+'560146-CAMPUSCENTER'!P12+'560153-COT5'!P12+'560161-COT6'!P12+'560179-THEATER'!P12+'560187-PARKING'!P12+'560211-PERRINE'!P12+'560252-MUMFORD'!P12+'560260-CAB1'!P12+'560278-CAB2'!P12+'560286-COT1'!P12+'560294-COT2'!P12+'560302-COT3'!P12+'560310-COT4'!P12+'561185-Library'!F13</f>
        <v>7753.870000000002</v>
      </c>
      <c r="E13" s="241">
        <f>'577413-GARDENS'!Q12+'561128-OUTOFWAY'!Q12+'561151-MATHER ADD'!Q12+'561177-WATER Tank Storage'!Q12+'559809-REDHOUSE'!Q12+'559841-MACARTHUR'!Q12+'559882-WHITTEMORE'!Q12+'559940-HOWLAND'!Q12+'559957-SCIENCE'!Q12+'559965-HENDRICKS'!Q12+'559973-DALRYMPLE'!Q12+'559981-HALFWAY-ALLTHEWAY'!Q12+'559999-RANDOMNORTH-RANDOMSOUTH'!Q12+'560005-PRESSER'!Q12+'560013-WOODARD'!Q12+'560021-BABER'!Q12+'560039-OP'!Q12+'560047-Sewer Pump'!Q12+'560054-MAINT'!Q12+'560062-DININGHALL'!Q12+'560088-HAPPYVALLEY-SCHRADER'!Q12+'560096-AUDITORIUM'!Q12+'560104-MSH1'!Q12+'560112-MSH2'!Q12+'560120-MSH3'!Q12+'560138-MSH4'!Q12+'560146-CAMPUSCENTER'!Q12+'560153-COT5'!Q12+'560161-COT6'!Q12+'560179-THEATER'!Q12+'560187-PARKING'!Q12+'560211-PERRINE'!Q12+'560252-MUMFORD'!Q12+'560260-CAB1'!Q12+'560278-CAB2'!Q12+'560286-COT1'!Q12+'560294-COT2'!Q12+'560302-COT3'!Q12+'560310-COT4'!Q12+'561185-Library'!G13</f>
        <v>57771.58</v>
      </c>
      <c r="F13" s="236">
        <f>'577413-GARDENS'!R12+'561128-OUTOFWAY'!R12+'561151-MATHER ADD'!R12+'561177-WATER Tank Storage'!R12+'559809-REDHOUSE'!R12+'559841-MACARTHUR'!R12+'559882-WHITTEMORE'!R12+'559940-HOWLAND'!R12+'559957-SCIENCE'!R12+'559965-HENDRICKS'!R12+'559973-DALRYMPLE'!R12+'559981-HALFWAY-ALLTHEWAY'!R12+'559999-RANDOMNORTH-RANDOMSOUTH'!R12+'560005-PRESSER'!R12+'560013-WOODARD'!R12+'560021-BABER'!R12+'560039-OP'!R12+'560047-Sewer Pump'!R12+'560054-MAINT'!R12+'560062-DININGHALL'!R12+'560088-HAPPYVALLEY-SCHRADER'!R12+'560096-AUDITORIUM'!R12+'560104-MSH1'!R12+'560112-MSH2'!R12+'560120-MSH3'!R12+'560138-MSH4'!R12+'560146-CAMPUSCENTER'!R12+'560153-COT5'!R12+'560161-COT6'!R12+'560179-THEATER'!R12+'560187-PARKING'!R12+'560211-PERRINE'!R12+'560252-MUMFORD'!R12+'560260-CAB1'!R12+'560278-CAB2'!R12+'560286-COT1'!R12+'560294-COT2'!R12+'560302-COT3'!R12+'560310-COT4'!R12+'561185-Library'!H13</f>
        <v>8056.7</v>
      </c>
      <c r="G13" s="241">
        <f>'577413-GARDENS'!S12+'561128-OUTOFWAY'!S12+'561151-MATHER ADD'!S12+'561177-WATER Tank Storage'!S12+'559809-REDHOUSE'!S12+'559841-MACARTHUR'!S12+'559882-WHITTEMORE'!S12+'559940-HOWLAND'!S12+'559957-SCIENCE'!S12+'559965-HENDRICKS'!S12+'559973-DALRYMPLE'!S12+'559981-HALFWAY-ALLTHEWAY'!S12+'559999-RANDOMNORTH-RANDOMSOUTH'!S12+'560005-PRESSER'!S12+'560013-WOODARD'!S12+'560021-BABER'!S12+'560039-OP'!S12+'560047-Sewer Pump'!S12+'560054-MAINT'!S12+'560062-DININGHALL'!S12+'560088-HAPPYVALLEY-SCHRADER'!S12+'560096-AUDITORIUM'!S12+'560104-MSH1'!S12+'560112-MSH2'!S12+'560120-MSH3'!S12+'560138-MSH4'!S12+'560146-CAMPUSCENTER'!S12+'560153-COT5'!S12+'560161-COT6'!S12+'560179-THEATER'!S12+'560187-PARKING'!S12+'560211-PERRINE'!S12+'560252-MUMFORD'!S12+'560260-CAB1'!S12+'560278-CAB2'!S12+'560286-COT1'!S12+'560294-COT2'!S12+'560302-COT3'!S12+'560310-COT4'!S12+'561185-Library'!I13</f>
        <v>47651</v>
      </c>
    </row>
    <row r="14" spans="1:7" ht="12.75" thickBot="1">
      <c r="A14" s="231" t="s">
        <v>50</v>
      </c>
      <c r="B14" s="236">
        <f>'577413-GARDENS'!N13+'561128-OUTOFWAY'!N13+'561151-MATHER ADD'!N13+'561177-WATER Tank Storage'!N13+'559809-REDHOUSE'!N13+'559841-MACARTHUR'!N13+'559882-WHITTEMORE'!N13+'559940-HOWLAND'!N13+'559957-SCIENCE'!N13+'559965-HENDRICKS'!N13+'559973-DALRYMPLE'!N13+'559981-HALFWAY-ALLTHEWAY'!N13+LIBRARY!N13+'559999-RANDOMNORTH-RANDOMSOUTH'!N13+'560005-PRESSER'!N13+'560013-WOODARD'!N13+'560021-BABER'!N13+'560039-OP'!N13+'560047-Sewer Pump'!N13+'560054-MAINT'!N13+'560062-DININGHALL'!N13+'560088-HAPPYVALLEY-SCHRADER'!N13+'560096-AUDITORIUM'!N13+'560104-MSH1'!N13+'560112-MSH2'!N13+'560120-MSH3'!N13+'560138-MSH4'!N13+'560146-CAMPUSCENTER'!N13+'560153-COT5'!N13+MARLNORTH!N13+'560161-COT6'!N13+'560179-THEATER'!N13+'560187-PARKING'!N13+'560211-PERRINE'!N13+'560252-MUMFORD'!N13+'560260-CAB1'!N13+'560278-CAB2'!N13+'560286-COT1'!N14+'560294-COT2'!N14+'560302-COT3'!N14+'560310-COT4'!N14+'561185-Library'!D14</f>
        <v>8762.430000000002</v>
      </c>
      <c r="C14" s="237">
        <f>'577413-GARDENS'!O13+'561128-OUTOFWAY'!O13+'561151-MATHER ADD'!O13+'561177-WATER Tank Storage'!O13+'559809-REDHOUSE'!O13+'559841-MACARTHUR'!O13+'559882-WHITTEMORE'!O13+'559940-HOWLAND'!O13+'559957-SCIENCE'!O13+'559965-HENDRICKS'!O13+'559973-DALRYMPLE'!O13+'559981-HALFWAY-ALLTHEWAY'!O13+LIBRARY!O13+'559999-RANDOMNORTH-RANDOMSOUTH'!O13+'560005-PRESSER'!O13+'560013-WOODARD'!O13+'560021-BABER'!O13+'560039-OP'!O13+'560047-Sewer Pump'!O13+'560054-MAINT'!O13+'560062-DININGHALL'!O13+'560088-HAPPYVALLEY-SCHRADER'!O13+'560096-AUDITORIUM'!O13+'560104-MSH1'!O13+'560112-MSH2'!O13+'560120-MSH3'!O13+'560138-MSH4'!O13+'560146-CAMPUSCENTER'!O13+'560153-COT5'!O13+MARLNORTH!O13+'560161-COT6'!O13+'560179-THEATER'!O13+'560187-PARKING'!O13+'560211-PERRINE'!O13+'560252-MUMFORD'!O13+'560260-CAB1'!O13+'560278-CAB2'!O13+'560286-COT1'!O14+'560294-COT2'!O14+'560302-COT3'!O14+'560310-COT4'!O14+'561185-Library'!E14</f>
        <v>68982</v>
      </c>
      <c r="D14" s="236">
        <f>'577413-GARDENS'!P13+'561128-OUTOFWAY'!P13+'561151-MATHER ADD'!P13+'561177-WATER Tank Storage'!P13+'559809-REDHOUSE'!P13+'559841-MACARTHUR'!P13+'559882-WHITTEMORE'!P13+'559940-HOWLAND'!P13+'559957-SCIENCE'!P13+'559965-HENDRICKS'!P13+'559973-DALRYMPLE'!P13+'559981-HALFWAY-ALLTHEWAY'!P13+'559999-RANDOMNORTH-RANDOMSOUTH'!P13+'560005-PRESSER'!P13+'560013-WOODARD'!P13+'560021-BABER'!P13+'560039-OP'!P13+'560047-Sewer Pump'!P13+'560054-MAINT'!P13+'560062-DININGHALL'!P13+'560088-HAPPYVALLEY-SCHRADER'!P13+'560096-AUDITORIUM'!P13+'560104-MSH1'!P13+'560112-MSH2'!P13+'560120-MSH3'!P13+'560138-MSH4'!P13+'560146-CAMPUSCENTER'!P13+'560153-COT5'!P13+'560161-COT6'!P13+'560179-THEATER'!P13+'560187-PARKING'!P13+'560211-PERRINE'!P13+'560252-MUMFORD'!P13+'560260-CAB1'!P13+'560278-CAB2'!P13+'560286-COT1'!P13+'560294-COT2'!P13+'560302-COT3'!P13+'560310-COT4'!P13+'561185-Library'!F14</f>
        <v>8493.739999999998</v>
      </c>
      <c r="E14" s="241">
        <f>'577413-GARDENS'!Q13+'561128-OUTOFWAY'!Q13+'561151-MATHER ADD'!Q13+'561177-WATER Tank Storage'!Q13+'559809-REDHOUSE'!Q13+'559841-MACARTHUR'!Q13+'559882-WHITTEMORE'!Q13+'559940-HOWLAND'!Q13+'559957-SCIENCE'!Q13+'559965-HENDRICKS'!Q13+'559973-DALRYMPLE'!Q13+'559981-HALFWAY-ALLTHEWAY'!Q13+'559999-RANDOMNORTH-RANDOMSOUTH'!Q13+'560005-PRESSER'!Q13+'560013-WOODARD'!Q13+'560021-BABER'!Q13+'560039-OP'!Q13+'560047-Sewer Pump'!Q13+'560054-MAINT'!Q13+'560062-DININGHALL'!Q13+'560088-HAPPYVALLEY-SCHRADER'!Q13+'560096-AUDITORIUM'!Q13+'560104-MSH1'!Q13+'560112-MSH2'!Q13+'560120-MSH3'!Q13+'560138-MSH4'!Q13+'560146-CAMPUSCENTER'!Q13+'560153-COT5'!Q13+'560161-COT6'!Q13+'560179-THEATER'!Q13+'560187-PARKING'!Q13+'560211-PERRINE'!Q13+'560252-MUMFORD'!Q13+'560260-CAB1'!Q13+'560278-CAB2'!Q13+'560286-COT1'!Q13+'560294-COT2'!Q13+'560302-COT3'!Q13+'560310-COT4'!Q13+'561185-Library'!G14</f>
        <v>65130.66</v>
      </c>
      <c r="F14" s="236">
        <f>'577413-GARDENS'!R13+'561128-OUTOFWAY'!R13+'561151-MATHER ADD'!R13+'561177-WATER Tank Storage'!R13+'559809-REDHOUSE'!R13+'559841-MACARTHUR'!R13+'559882-WHITTEMORE'!R13+'559940-HOWLAND'!R13+'559957-SCIENCE'!R13+'559965-HENDRICKS'!R13+'559973-DALRYMPLE'!R13+'559981-HALFWAY-ALLTHEWAY'!R13+'559999-RANDOMNORTH-RANDOMSOUTH'!R13+'560005-PRESSER'!R13+'560013-WOODARD'!R13+'560021-BABER'!R13+'560039-OP'!R13+'560047-Sewer Pump'!R13+'560054-MAINT'!R13+'560062-DININGHALL'!R13+'560088-HAPPYVALLEY-SCHRADER'!R13+'560096-AUDITORIUM'!R13+'560104-MSH1'!R13+'560112-MSH2'!R13+'560120-MSH3'!R13+'560138-MSH4'!R13+'560146-CAMPUSCENTER'!R13+'560153-COT5'!R13+'560161-COT6'!R13+'560179-THEATER'!R13+'560187-PARKING'!R13+'560211-PERRINE'!R13+'560252-MUMFORD'!R13+'560260-CAB1'!R13+'560278-CAB2'!R13+'560286-COT1'!R13+'560294-COT2'!R13+'560302-COT3'!R13+'560310-COT4'!R13+'561185-Library'!H14</f>
        <v>10460.95</v>
      </c>
      <c r="G14" s="241">
        <f>'577413-GARDENS'!S13+'561128-OUTOFWAY'!S13+'561151-MATHER ADD'!S13+'561177-WATER Tank Storage'!S13+'559809-REDHOUSE'!S13+'559841-MACARTHUR'!S13+'559882-WHITTEMORE'!S13+'559940-HOWLAND'!S13+'559957-SCIENCE'!S13+'559965-HENDRICKS'!S13+'559973-DALRYMPLE'!S13+'559981-HALFWAY-ALLTHEWAY'!S13+'559999-RANDOMNORTH-RANDOMSOUTH'!S13+'560005-PRESSER'!S13+'560013-WOODARD'!S13+'560021-BABER'!S13+'560039-OP'!S13+'560047-Sewer Pump'!S13+'560054-MAINT'!S13+'560062-DININGHALL'!S13+'560088-HAPPYVALLEY-SCHRADER'!S13+'560096-AUDITORIUM'!S13+'560104-MSH1'!S13+'560112-MSH2'!S13+'560120-MSH3'!S13+'560138-MSH4'!S13+'560146-CAMPUSCENTER'!S13+'560153-COT5'!S13+'560161-COT6'!S13+'560179-THEATER'!S13+'560187-PARKING'!S13+'560211-PERRINE'!S13+'560252-MUMFORD'!S13+'560260-CAB1'!S13+'560278-CAB2'!S13+'560286-COT1'!S13+'560294-COT2'!S13+'560302-COT3'!S13+'560310-COT4'!S13+'561185-Library'!I14</f>
        <v>67246</v>
      </c>
    </row>
    <row r="15" spans="1:7" ht="12.75" thickBot="1">
      <c r="A15" s="231" t="s">
        <v>51</v>
      </c>
      <c r="B15" s="236">
        <f>'577413-GARDENS'!N14+'561128-OUTOFWAY'!N14+'561151-MATHER ADD'!N14+'561177-WATER Tank Storage'!N14+'559809-REDHOUSE'!N14+'559841-MACARTHUR'!N14+'559882-WHITTEMORE'!N14+'559940-HOWLAND'!N14+'559957-SCIENCE'!N14+'559965-HENDRICKS'!N14+'559973-DALRYMPLE'!N14+'559981-HALFWAY-ALLTHEWAY'!N14+LIBRARY!N14+'559999-RANDOMNORTH-RANDOMSOUTH'!N14+'560005-PRESSER'!N14+'560013-WOODARD'!N14+'560021-BABER'!N14+'560039-OP'!N14+'560047-Sewer Pump'!N14+'560054-MAINT'!N14+'560062-DININGHALL'!N14+'560088-HAPPYVALLEY-SCHRADER'!N14+'560096-AUDITORIUM'!N14+'560104-MSH1'!N14+'560112-MSH2'!N14+'560120-MSH3'!N14+'560138-MSH4'!N14+'560146-CAMPUSCENTER'!N14+'560153-COT5'!N14+MARLNORTH!N14+'560161-COT6'!N14+'560179-THEATER'!N14+'560187-PARKING'!N14+'560211-PERRINE'!N14+'560252-MUMFORD'!N14+'560260-CAB1'!N14+'560278-CAB2'!N14+'560286-COT1'!N15+'560294-COT2'!N15+'560302-COT3'!N15+'560310-COT4'!N15+'561185-Library'!D15</f>
        <v>9274.51</v>
      </c>
      <c r="C15" s="237">
        <f>'577413-GARDENS'!O14+'561128-OUTOFWAY'!O14+'561151-MATHER ADD'!O14+'561177-WATER Tank Storage'!O14+'559809-REDHOUSE'!O14+'559841-MACARTHUR'!O14+'559882-WHITTEMORE'!O14+'559940-HOWLAND'!O14+'559957-SCIENCE'!O14+'559965-HENDRICKS'!O14+'559973-DALRYMPLE'!O14+'559981-HALFWAY-ALLTHEWAY'!O14+LIBRARY!O14+'559999-RANDOMNORTH-RANDOMSOUTH'!O14+'560005-PRESSER'!O14+'560013-WOODARD'!O14+'560021-BABER'!O14+'560039-OP'!O14+'560047-Sewer Pump'!O14+'560054-MAINT'!O14+'560062-DININGHALL'!O14+'560088-HAPPYVALLEY-SCHRADER'!O14+'560096-AUDITORIUM'!O14+'560104-MSH1'!O14+'560112-MSH2'!O14+'560120-MSH3'!O14+'560138-MSH4'!O14+'560146-CAMPUSCENTER'!O14+'560153-COT5'!O14+MARLNORTH!O14+'560161-COT6'!O14+'560179-THEATER'!O14+'560187-PARKING'!O14+'560211-PERRINE'!O14+'560252-MUMFORD'!O14+'560260-CAB1'!O14+'560278-CAB2'!O14+'560286-COT1'!O15+'560294-COT2'!O15+'560302-COT3'!O15+'560310-COT4'!O15+'561185-Library'!E15</f>
        <v>72598</v>
      </c>
      <c r="D15" s="236">
        <f>'577413-GARDENS'!P14+'561128-OUTOFWAY'!P14+'561151-MATHER ADD'!P14+'561177-WATER Tank Storage'!P14+'559809-REDHOUSE'!P14+'559841-MACARTHUR'!P14+'559882-WHITTEMORE'!P14+'559940-HOWLAND'!P14+'559957-SCIENCE'!P14+'559965-HENDRICKS'!P14+'559973-DALRYMPLE'!P14+'559981-HALFWAY-ALLTHEWAY'!P14+'559999-RANDOMNORTH-RANDOMSOUTH'!P14+'560005-PRESSER'!P14+'560013-WOODARD'!P14+'560021-BABER'!P14+'560039-OP'!P14+'560047-Sewer Pump'!P14+'560054-MAINT'!P14+'560062-DININGHALL'!P14+'560088-HAPPYVALLEY-SCHRADER'!P14+'560096-AUDITORIUM'!P14+'560104-MSH1'!P14+'560112-MSH2'!P14+'560120-MSH3'!P14+'560138-MSH4'!P14+'560146-CAMPUSCENTER'!P14+'560153-COT5'!P14+'560161-COT6'!P14+'560179-THEATER'!P14+'560187-PARKING'!P14+'560211-PERRINE'!P14+'560252-MUMFORD'!P14+'560260-CAB1'!P14+'560278-CAB2'!P14+'560286-COT1'!P14+'560294-COT2'!P14+'560302-COT3'!P14+'560310-COT4'!P14+'561185-Library'!F15</f>
        <v>9069.799999999996</v>
      </c>
      <c r="E15" s="241">
        <f>'577413-GARDENS'!Q14+'561128-OUTOFWAY'!Q14+'561151-MATHER ADD'!Q14+'561177-WATER Tank Storage'!Q14+'559809-REDHOUSE'!Q14+'559841-MACARTHUR'!Q14+'559882-WHITTEMORE'!Q14+'559940-HOWLAND'!Q14+'559957-SCIENCE'!Q14+'559965-HENDRICKS'!Q14+'559973-DALRYMPLE'!Q14+'559981-HALFWAY-ALLTHEWAY'!Q14+'559999-RANDOMNORTH-RANDOMSOUTH'!Q14+'560005-PRESSER'!Q14+'560013-WOODARD'!Q14+'560021-BABER'!Q14+'560039-OP'!Q14+'560047-Sewer Pump'!Q14+'560054-MAINT'!Q14+'560062-DININGHALL'!Q14+'560088-HAPPYVALLEY-SCHRADER'!Q14+'560096-AUDITORIUM'!Q14+'560104-MSH1'!Q14+'560112-MSH2'!Q14+'560120-MSH3'!Q14+'560138-MSH4'!Q14+'560146-CAMPUSCENTER'!Q14+'560153-COT5'!Q14+'560161-COT6'!Q14+'560179-THEATER'!Q14+'560187-PARKING'!Q14+'560211-PERRINE'!Q14+'560252-MUMFORD'!Q14+'560260-CAB1'!Q14+'560278-CAB2'!Q14+'560286-COT1'!Q14+'560294-COT2'!Q14+'560302-COT3'!Q14+'560310-COT4'!Q14+'561185-Library'!G15</f>
        <v>69756.08</v>
      </c>
      <c r="F15" s="236">
        <f>'577413-GARDENS'!R14+'561128-OUTOFWAY'!R14+'561151-MATHER ADD'!R14+'561177-WATER Tank Storage'!R14+'559809-REDHOUSE'!R14+'559841-MACARTHUR'!R14+'559882-WHITTEMORE'!R14+'559940-HOWLAND'!R14+'559957-SCIENCE'!R14+'559965-HENDRICKS'!R14+'559973-DALRYMPLE'!R14+'559981-HALFWAY-ALLTHEWAY'!R14+'559999-RANDOMNORTH-RANDOMSOUTH'!R14+'560005-PRESSER'!R14+'560013-WOODARD'!R14+'560021-BABER'!R14+'560039-OP'!R14+'560047-Sewer Pump'!R14+'560054-MAINT'!R14+'560062-DININGHALL'!R14+'560088-HAPPYVALLEY-SCHRADER'!R14+'560096-AUDITORIUM'!R14+'560104-MSH1'!R14+'560112-MSH2'!R14+'560120-MSH3'!R14+'560138-MSH4'!R14+'560146-CAMPUSCENTER'!R14+'560153-COT5'!R14+'560161-COT6'!R14+'560179-THEATER'!R14+'560187-PARKING'!R14+'560211-PERRINE'!R14+'560252-MUMFORD'!R14+'560260-CAB1'!R14+'560278-CAB2'!R14+'560286-COT1'!R14+'560294-COT2'!R14+'560302-COT3'!R14+'560310-COT4'!R14+'561185-Library'!H15</f>
        <v>11749.579999999998</v>
      </c>
      <c r="G15" s="241">
        <f>'577413-GARDENS'!S14+'561128-OUTOFWAY'!S14+'561151-MATHER ADD'!S14+'561177-WATER Tank Storage'!S14+'559809-REDHOUSE'!S14+'559841-MACARTHUR'!S14+'559882-WHITTEMORE'!S14+'559940-HOWLAND'!S14+'559957-SCIENCE'!S14+'559965-HENDRICKS'!S14+'559973-DALRYMPLE'!S14+'559981-HALFWAY-ALLTHEWAY'!S14+'559999-RANDOMNORTH-RANDOMSOUTH'!S14+'560005-PRESSER'!S14+'560013-WOODARD'!S14+'560021-BABER'!S14+'560039-OP'!S14+'560047-Sewer Pump'!S14+'560054-MAINT'!S14+'560062-DININGHALL'!S14+'560088-HAPPYVALLEY-SCHRADER'!S14+'560096-AUDITORIUM'!S14+'560104-MSH1'!S14+'560112-MSH2'!S14+'560120-MSH3'!S14+'560138-MSH4'!S14+'560146-CAMPUSCENTER'!S14+'560153-COT5'!S14+'560161-COT6'!S14+'560179-THEATER'!S14+'560187-PARKING'!S14+'560211-PERRINE'!S14+'560252-MUMFORD'!S14+'560260-CAB1'!S14+'560278-CAB2'!S14+'560286-COT1'!S14+'560294-COT2'!S14+'560302-COT3'!S14+'560310-COT4'!S14+'561185-Library'!I15</f>
        <v>73314</v>
      </c>
    </row>
    <row r="16" spans="1:7" ht="12.75" thickBot="1">
      <c r="A16" s="231" t="s">
        <v>52</v>
      </c>
      <c r="B16" s="236">
        <f>'577413-GARDENS'!N15+'561128-OUTOFWAY'!N15+'561151-MATHER ADD'!N15+'561177-WATER Tank Storage'!N15+'559809-REDHOUSE'!N15+'559841-MACARTHUR'!N15+'559882-WHITTEMORE'!N15+'559940-HOWLAND'!N15+'559957-SCIENCE'!N15+'559965-HENDRICKS'!N15+'559973-DALRYMPLE'!N15+'559981-HALFWAY-ALLTHEWAY'!N15+LIBRARY!N15+'559999-RANDOMNORTH-RANDOMSOUTH'!N15+'560005-PRESSER'!N15+'560013-WOODARD'!N15+'560021-BABER'!N15+'560039-OP'!N15+'560047-Sewer Pump'!N15+'560054-MAINT'!N15+'560062-DININGHALL'!N15+'560088-HAPPYVALLEY-SCHRADER'!N15+'560096-AUDITORIUM'!N15+'560104-MSH1'!N15+'560112-MSH2'!N15+'560120-MSH3'!N15+'560138-MSH4'!N15+'560146-CAMPUSCENTER'!N15+'560153-COT5'!N15+MARLNORTH!N15+'560161-COT6'!N15+'560179-THEATER'!N15+'560187-PARKING'!N15+'560211-PERRINE'!N15+'560252-MUMFORD'!N15+'560260-CAB1'!N15+'560278-CAB2'!N15+'560286-COT1'!N16+'560294-COT2'!N16+'560302-COT3'!N16+'560310-COT4'!N16+'561185-Library'!D16</f>
        <v>10077.56</v>
      </c>
      <c r="C16" s="237">
        <f>'577413-GARDENS'!O15+'561128-OUTOFWAY'!O15+'561151-MATHER ADD'!O15+'561177-WATER Tank Storage'!O15+'559809-REDHOUSE'!O15+'559841-MACARTHUR'!O15+'559882-WHITTEMORE'!O15+'559940-HOWLAND'!O15+'559957-SCIENCE'!O15+'559965-HENDRICKS'!O15+'559973-DALRYMPLE'!O15+'559981-HALFWAY-ALLTHEWAY'!O15+LIBRARY!O15+'559999-RANDOMNORTH-RANDOMSOUTH'!O15+'560005-PRESSER'!O15+'560013-WOODARD'!O15+'560021-BABER'!O15+'560039-OP'!O15+'560047-Sewer Pump'!O15+'560054-MAINT'!O15+'560062-DININGHALL'!O15+'560088-HAPPYVALLEY-SCHRADER'!O15+'560096-AUDITORIUM'!O15+'560104-MSH1'!O15+'560112-MSH2'!O15+'560120-MSH3'!O15+'560138-MSH4'!O15+'560146-CAMPUSCENTER'!O15+'560153-COT5'!O15+MARLNORTH!O15+'560161-COT6'!O15+'560179-THEATER'!O15+'560187-PARKING'!O15+'560211-PERRINE'!O15+'560252-MUMFORD'!O15+'560260-CAB1'!O15+'560278-CAB2'!O15+'560286-COT1'!O16+'560294-COT2'!O16+'560302-COT3'!O16+'560310-COT4'!O16+'561185-Library'!E16</f>
        <v>79941</v>
      </c>
      <c r="D16" s="236">
        <f>'577413-GARDENS'!P15+'561128-OUTOFWAY'!P15+'561151-MATHER ADD'!P15+'561177-WATER Tank Storage'!P15+'559809-REDHOUSE'!P15+'559841-MACARTHUR'!P15+'559882-WHITTEMORE'!P15+'559940-HOWLAND'!P15+'559957-SCIENCE'!P15+'559965-HENDRICKS'!P15+'559973-DALRYMPLE'!P15+'559981-HALFWAY-ALLTHEWAY'!P15+'559999-RANDOMNORTH-RANDOMSOUTH'!P15+'560005-PRESSER'!P15+'560013-WOODARD'!P15+'560021-BABER'!P15+'560039-OP'!P15+'560047-Sewer Pump'!P15+'560054-MAINT'!P15+'560062-DININGHALL'!P15+'560088-HAPPYVALLEY-SCHRADER'!P15+'560096-AUDITORIUM'!P15+'560104-MSH1'!P15+'560112-MSH2'!P15+'560120-MSH3'!P15+'560138-MSH4'!P15+'560146-CAMPUSCENTER'!P15+'560153-COT5'!P15+'560161-COT6'!P15+'560179-THEATER'!P15+'560187-PARKING'!P15+'560211-PERRINE'!P15+'560252-MUMFORD'!P15+'560260-CAB1'!P15+'560278-CAB2'!P15+'560286-COT1'!P15+'560294-COT2'!P15+'560302-COT3'!P15+'560310-COT4'!P15+'561185-Library'!F16</f>
        <v>10190.57</v>
      </c>
      <c r="E16" s="241">
        <f>'577413-GARDENS'!Q15+'561128-OUTOFWAY'!Q15+'561151-MATHER ADD'!Q15+'561177-WATER Tank Storage'!Q15+'559809-REDHOUSE'!Q15+'559841-MACARTHUR'!Q15+'559882-WHITTEMORE'!Q15+'559940-HOWLAND'!Q15+'559957-SCIENCE'!Q15+'559965-HENDRICKS'!Q15+'559973-DALRYMPLE'!Q15+'559981-HALFWAY-ALLTHEWAY'!Q15+'559999-RANDOMNORTH-RANDOMSOUTH'!Q15+'560005-PRESSER'!Q15+'560013-WOODARD'!Q15+'560021-BABER'!Q15+'560039-OP'!Q15+'560047-Sewer Pump'!Q15+'560054-MAINT'!Q15+'560062-DININGHALL'!Q15+'560088-HAPPYVALLEY-SCHRADER'!Q15+'560096-AUDITORIUM'!Q15+'560104-MSH1'!Q15+'560112-MSH2'!Q15+'560120-MSH3'!Q15+'560138-MSH4'!Q15+'560146-CAMPUSCENTER'!Q15+'560153-COT5'!Q15+'560161-COT6'!Q15+'560179-THEATER'!Q15+'560187-PARKING'!Q15+'560211-PERRINE'!Q15+'560252-MUMFORD'!Q15+'560260-CAB1'!Q15+'560278-CAB2'!Q15+'560286-COT1'!Q15+'560294-COT2'!Q15+'560302-COT3'!Q15+'560310-COT4'!Q15+'561185-Library'!G16</f>
        <v>80065.04000000001</v>
      </c>
      <c r="F16" s="236">
        <f>'577413-GARDENS'!R15+'561128-OUTOFWAY'!R15+'561151-MATHER ADD'!R15+'561177-WATER Tank Storage'!R15+'559809-REDHOUSE'!R15+'559841-MACARTHUR'!R15+'559882-WHITTEMORE'!R15+'559940-HOWLAND'!R15+'559957-SCIENCE'!R15+'559965-HENDRICKS'!R15+'559973-DALRYMPLE'!R15+'559981-HALFWAY-ALLTHEWAY'!R15+'559999-RANDOMNORTH-RANDOMSOUTH'!R15+'560005-PRESSER'!R15+'560013-WOODARD'!R15+'560021-BABER'!R15+'560039-OP'!R15+'560047-Sewer Pump'!R15+'560054-MAINT'!R15+'560062-DININGHALL'!R15+'560088-HAPPYVALLEY-SCHRADER'!R15+'560096-AUDITORIUM'!R15+'560104-MSH1'!R15+'560112-MSH2'!R15+'560120-MSH3'!R15+'560138-MSH4'!R15+'560146-CAMPUSCENTER'!R15+'560153-COT5'!R15+'560161-COT6'!R15+'560179-THEATER'!R15+'560187-PARKING'!R15+'560211-PERRINE'!R15+'560252-MUMFORD'!R15+'560260-CAB1'!R15+'560278-CAB2'!R15+'560286-COT1'!R15+'560294-COT2'!R15+'560302-COT3'!R15+'560310-COT4'!R15+'561185-Library'!H16</f>
        <v>11225.08</v>
      </c>
      <c r="G16" s="241">
        <f>'577413-GARDENS'!S15+'561128-OUTOFWAY'!S15+'561151-MATHER ADD'!S15+'561177-WATER Tank Storage'!S15+'559809-REDHOUSE'!S15+'559841-MACARTHUR'!S15+'559882-WHITTEMORE'!S15+'559940-HOWLAND'!S15+'559957-SCIENCE'!S15+'559965-HENDRICKS'!S15+'559973-DALRYMPLE'!S15+'559981-HALFWAY-ALLTHEWAY'!S15+'559999-RANDOMNORTH-RANDOMSOUTH'!S15+'560005-PRESSER'!S15+'560013-WOODARD'!S15+'560021-BABER'!S15+'560039-OP'!S15+'560047-Sewer Pump'!S15+'560054-MAINT'!S15+'560062-DININGHALL'!S15+'560088-HAPPYVALLEY-SCHRADER'!S15+'560096-AUDITORIUM'!S15+'560104-MSH1'!S15+'560112-MSH2'!S15+'560120-MSH3'!S15+'560138-MSH4'!S15+'560146-CAMPUSCENTER'!S15+'560153-COT5'!S15+'560161-COT6'!S15+'560179-THEATER'!S15+'560187-PARKING'!S15+'560211-PERRINE'!S15+'560252-MUMFORD'!S15+'560260-CAB1'!S15+'560278-CAB2'!S15+'560286-COT1'!S15+'560294-COT2'!S15+'560302-COT3'!S15+'560310-COT4'!S15+'561185-Library'!I16</f>
        <v>70904</v>
      </c>
    </row>
    <row r="17" spans="1:7" ht="12.75" thickBot="1">
      <c r="A17" s="231" t="s">
        <v>53</v>
      </c>
      <c r="B17" s="236">
        <f>'577413-GARDENS'!N16+'561128-OUTOFWAY'!N16+'561151-MATHER ADD'!N16+'561177-WATER Tank Storage'!N16+'559809-REDHOUSE'!N16+'559841-MACARTHUR'!N16+'559882-WHITTEMORE'!N16+'559940-HOWLAND'!N16+'559957-SCIENCE'!N16+'559965-HENDRICKS'!N16+'559973-DALRYMPLE'!N16+'559981-HALFWAY-ALLTHEWAY'!N16+LIBRARY!N16+'559999-RANDOMNORTH-RANDOMSOUTH'!N16+'560005-PRESSER'!N16+'560013-WOODARD'!N16+'560021-BABER'!N16+'560039-OP'!N16+'560047-Sewer Pump'!N16+'560054-MAINT'!N16+'560062-DININGHALL'!N16+'560088-HAPPYVALLEY-SCHRADER'!N16+'560096-AUDITORIUM'!N16+'560104-MSH1'!N16+'560112-MSH2'!N16+'560120-MSH3'!N16+'560138-MSH4'!N16+'560146-CAMPUSCENTER'!N16+'560153-COT5'!N16+MARLNORTH!N16+'560161-COT6'!N16+'560179-THEATER'!N16+'560187-PARKING'!N16+'560211-PERRINE'!N16+'560252-MUMFORD'!N16+'560260-CAB1'!N16+'560278-CAB2'!N16+'560286-COT1'!N17+'560294-COT2'!N17+'560302-COT3'!N17+'560310-COT4'!N17+'561185-Library'!D17</f>
        <v>13544.94</v>
      </c>
      <c r="C17" s="237">
        <f>'577413-GARDENS'!O16+'561128-OUTOFWAY'!O16+'561151-MATHER ADD'!O16+'561177-WATER Tank Storage'!O16+'559809-REDHOUSE'!O16+'559841-MACARTHUR'!O16+'559882-WHITTEMORE'!O16+'559940-HOWLAND'!O16+'559957-SCIENCE'!O16+'559965-HENDRICKS'!O16+'559973-DALRYMPLE'!O16+'559981-HALFWAY-ALLTHEWAY'!O16+LIBRARY!O16+'559999-RANDOMNORTH-RANDOMSOUTH'!O16+'560005-PRESSER'!O16+'560013-WOODARD'!O16+'560021-BABER'!O16+'560039-OP'!O16+'560047-Sewer Pump'!O16+'560054-MAINT'!O16+'560062-DININGHALL'!O16+'560088-HAPPYVALLEY-SCHRADER'!O16+'560096-AUDITORIUM'!O16+'560104-MSH1'!O16+'560112-MSH2'!O16+'560120-MSH3'!O16+'560138-MSH4'!O16+'560146-CAMPUSCENTER'!O16+'560153-COT5'!O16+MARLNORTH!O16+'560161-COT6'!O16+'560179-THEATER'!O16+'560187-PARKING'!O16+'560211-PERRINE'!O16+'560252-MUMFORD'!O16+'560260-CAB1'!O16+'560278-CAB2'!O16+'560286-COT1'!O17+'560294-COT2'!O17+'560302-COT3'!O17+'560310-COT4'!O17+'561185-Library'!E17</f>
        <v>106318</v>
      </c>
      <c r="D17" s="236">
        <f>'577413-GARDENS'!P16+'561128-OUTOFWAY'!P16+'561151-MATHER ADD'!P16+'561177-WATER Tank Storage'!P16+'559809-REDHOUSE'!P16+'559841-MACARTHUR'!P16+'559882-WHITTEMORE'!P16+'559940-HOWLAND'!P16+'559957-SCIENCE'!P16+'559965-HENDRICKS'!P16+'559973-DALRYMPLE'!P16+'559981-HALFWAY-ALLTHEWAY'!P16+'559999-RANDOMNORTH-RANDOMSOUTH'!P16+'560005-PRESSER'!P16+'560013-WOODARD'!P16+'560021-BABER'!P16+'560039-OP'!P16+'560047-Sewer Pump'!P16+'560054-MAINT'!P16+'560062-DININGHALL'!P16+'560088-HAPPYVALLEY-SCHRADER'!P16+'560096-AUDITORIUM'!P16+'560104-MSH1'!P16+'560112-MSH2'!P16+'560120-MSH3'!P16+'560138-MSH4'!P16+'560146-CAMPUSCENTER'!P16+'560153-COT5'!P16+'560161-COT6'!P16+'560179-THEATER'!P16+'560187-PARKING'!P16+'560211-PERRINE'!P16+'560252-MUMFORD'!P16+'560260-CAB1'!P16+'560278-CAB2'!P16+'560286-COT1'!P16+'560294-COT2'!P16+'560302-COT3'!P16+'560310-COT4'!P16+'561185-Library'!F17</f>
        <v>11233.710000000001</v>
      </c>
      <c r="E17" s="242">
        <f>'577413-GARDENS'!Q16+'561128-OUTOFWAY'!Q16+'561151-MATHER ADD'!Q16+'561177-WATER Tank Storage'!Q16+'559809-REDHOUSE'!Q16+'559841-MACARTHUR'!Q16+'559882-WHITTEMORE'!Q16+'559940-HOWLAND'!Q16+'559957-SCIENCE'!Q16+'559965-HENDRICKS'!Q16+'559973-DALRYMPLE'!Q16+'559981-HALFWAY-ALLTHEWAY'!Q16+'559999-RANDOMNORTH-RANDOMSOUTH'!Q16+'560005-PRESSER'!Q16+'560013-WOODARD'!Q16+'560021-BABER'!Q16+'560039-OP'!Q16+'560047-Sewer Pump'!Q16+'560054-MAINT'!Q16+'560062-DININGHALL'!Q16+'560088-HAPPYVALLEY-SCHRADER'!Q16+'560096-AUDITORIUM'!Q16+'560104-MSH1'!Q16+'560112-MSH2'!Q16+'560120-MSH3'!Q16+'560138-MSH4'!Q16+'560146-CAMPUSCENTER'!Q16+'560153-COT5'!Q16+'560161-COT6'!Q16+'560179-THEATER'!Q16+'560187-PARKING'!Q16+'560211-PERRINE'!Q16+'560252-MUMFORD'!Q16+'560260-CAB1'!Q16+'560278-CAB2'!Q16+'560286-COT1'!Q16+'560294-COT2'!Q16+'560302-COT3'!Q16+'560310-COT4'!Q16+'561185-Library'!G17</f>
        <v>78724.86</v>
      </c>
      <c r="F17" s="236">
        <f>'577413-GARDENS'!R16+'561128-OUTOFWAY'!R16+'561151-MATHER ADD'!R16+'561177-WATER Tank Storage'!R16+'559809-REDHOUSE'!R16+'559841-MACARTHUR'!R16+'559882-WHITTEMORE'!R16+'559940-HOWLAND'!R16+'559957-SCIENCE'!R16+'559965-HENDRICKS'!R16+'559973-DALRYMPLE'!R16+'559981-HALFWAY-ALLTHEWAY'!R16+'559999-RANDOMNORTH-RANDOMSOUTH'!R16+'560005-PRESSER'!R16+'560013-WOODARD'!R16+'560021-BABER'!R16+'560039-OP'!R16+'560047-Sewer Pump'!R16+'560054-MAINT'!R16+'560062-DININGHALL'!R16+'560088-HAPPYVALLEY-SCHRADER'!R16+'560096-AUDITORIUM'!R16+'560104-MSH1'!R16+'560112-MSH2'!R16+'560120-MSH3'!R16+'560138-MSH4'!R16+'560146-CAMPUSCENTER'!R16+'560153-COT5'!R16+'560161-COT6'!R16+'560179-THEATER'!R16+'560187-PARKING'!R16+'560211-PERRINE'!R16+'560252-MUMFORD'!R16+'560260-CAB1'!R16+'560278-CAB2'!R16+'560286-COT1'!R16+'560294-COT2'!R16+'560302-COT3'!R16+'560310-COT4'!R16+'561185-Library'!H17</f>
        <v>8108.949999999999</v>
      </c>
      <c r="G17" s="242">
        <f>'577413-GARDENS'!S16+'561128-OUTOFWAY'!S16+'561151-MATHER ADD'!S16+'561177-WATER Tank Storage'!S16+'559809-REDHOUSE'!S16+'559841-MACARTHUR'!S16+'559882-WHITTEMORE'!S16+'559940-HOWLAND'!S16+'559957-SCIENCE'!S16+'559965-HENDRICKS'!S16+'559973-DALRYMPLE'!S16+'559981-HALFWAY-ALLTHEWAY'!S16+'559999-RANDOMNORTH-RANDOMSOUTH'!S16+'560005-PRESSER'!S16+'560013-WOODARD'!S16+'560021-BABER'!S16+'560039-OP'!S16+'560047-Sewer Pump'!S16+'560054-MAINT'!S16+'560062-DININGHALL'!S16+'560088-HAPPYVALLEY-SCHRADER'!S16+'560096-AUDITORIUM'!S16+'560104-MSH1'!S16+'560112-MSH2'!S16+'560120-MSH3'!S16+'560138-MSH4'!S16+'560146-CAMPUSCENTER'!S16+'560153-COT5'!S16+'560161-COT6'!S16+'560179-THEATER'!S16+'560187-PARKING'!S16+'560211-PERRINE'!S16+'560252-MUMFORD'!S16+'560260-CAB1'!S16+'560278-CAB2'!S16+'560286-COT1'!S16+'560294-COT2'!S16+'560302-COT3'!S16+'560310-COT4'!S16+'561185-Library'!I17</f>
        <v>54352</v>
      </c>
    </row>
    <row r="18" spans="1:7" ht="12.75" thickBot="1">
      <c r="A18" s="231" t="s">
        <v>54</v>
      </c>
      <c r="B18" s="238">
        <f aca="true" t="shared" si="0" ref="B18:G18">SUM(B6:B17)</f>
        <v>120336.57999999999</v>
      </c>
      <c r="C18" s="239">
        <f t="shared" si="0"/>
        <v>926816</v>
      </c>
      <c r="D18" s="238">
        <f t="shared" si="0"/>
        <v>110245.84000000001</v>
      </c>
      <c r="E18" s="239">
        <f t="shared" si="0"/>
        <v>835282.86</v>
      </c>
      <c r="F18" s="238">
        <f t="shared" si="0"/>
        <v>124837.24</v>
      </c>
      <c r="G18" s="239">
        <f t="shared" si="0"/>
        <v>786682.46</v>
      </c>
    </row>
    <row r="19" ht="12">
      <c r="B19" s="240"/>
    </row>
  </sheetData>
  <printOptions/>
  <pageMargins left="0.75" right="0.75" top="1" bottom="1" header="0.5" footer="0.5"/>
  <pageSetup horizontalDpi="600" verticalDpi="600" orientation="landscape"/>
</worksheet>
</file>

<file path=xl/worksheets/sheet30.xml><?xml version="1.0" encoding="utf-8"?>
<worksheet xmlns="http://schemas.openxmlformats.org/spreadsheetml/2006/main" xmlns:r="http://schemas.openxmlformats.org/officeDocument/2006/relationships">
  <dimension ref="A1:U51"/>
  <sheetViews>
    <sheetView zoomScale="75" zoomScaleNormal="75" workbookViewId="0" topLeftCell="A5">
      <pane xSplit="1" topLeftCell="B1" activePane="topRight" state="frozen"/>
      <selection pane="topLeft" activeCell="A1" sqref="A1"/>
      <selection pane="topRight" activeCell="B50" sqref="B50"/>
    </sheetView>
  </sheetViews>
  <sheetFormatPr defaultColWidth="11.5546875" defaultRowHeight="15"/>
  <cols>
    <col min="1" max="1" width="14.3359375" style="3" bestFit="1" customWidth="1"/>
    <col min="2" max="2" width="8.6640625" style="9" customWidth="1"/>
    <col min="3" max="3" width="5.10546875" style="0" bestFit="1" customWidth="1"/>
    <col min="4" max="4" width="8.6640625" style="0" customWidth="1"/>
    <col min="5" max="5" width="5.10546875" style="0" bestFit="1" customWidth="1"/>
    <col min="6" max="6" width="8.6640625" style="0" customWidth="1"/>
    <col min="7" max="7" width="5.10546875" style="0" bestFit="1" customWidth="1"/>
    <col min="8" max="8" width="8.6640625" style="0" customWidth="1"/>
    <col min="9" max="9" width="5.10546875" style="0" bestFit="1" customWidth="1"/>
    <col min="10" max="10" width="8.6640625" style="0" customWidth="1"/>
    <col min="11" max="11" width="5.10546875" style="0" bestFit="1" customWidth="1"/>
    <col min="12" max="12" width="8.6640625" style="0" customWidth="1"/>
    <col min="13" max="13" width="5.10546875" style="0" bestFit="1" customWidth="1"/>
    <col min="14" max="14" width="8.6640625" style="0" customWidth="1"/>
    <col min="15" max="15" width="5.5546875" style="0" bestFit="1" customWidth="1"/>
    <col min="16" max="16384" width="8.6640625" style="0" customWidth="1"/>
  </cols>
  <sheetData>
    <row r="1" spans="1:20" s="12" customFormat="1" ht="15">
      <c r="A1" s="85" t="s">
        <v>71</v>
      </c>
      <c r="B1" s="12">
        <v>1998</v>
      </c>
      <c r="D1" s="12">
        <v>1999</v>
      </c>
      <c r="F1" s="12">
        <v>2000</v>
      </c>
      <c r="H1" s="12">
        <v>2001</v>
      </c>
      <c r="J1" s="12">
        <v>2002</v>
      </c>
      <c r="L1" s="12">
        <v>2003</v>
      </c>
      <c r="N1" s="12">
        <v>2004</v>
      </c>
      <c r="P1" s="12">
        <v>2005</v>
      </c>
      <c r="R1" s="12">
        <v>2006</v>
      </c>
      <c r="T1" s="12">
        <v>2007</v>
      </c>
    </row>
    <row r="2" spans="1:20" s="5" customFormat="1" ht="15">
      <c r="A2" s="4"/>
      <c r="B2" s="8" t="s">
        <v>38</v>
      </c>
      <c r="D2" s="8" t="s">
        <v>38</v>
      </c>
      <c r="F2" s="8" t="s">
        <v>38</v>
      </c>
      <c r="H2" s="5" t="s">
        <v>38</v>
      </c>
      <c r="J2" s="5" t="s">
        <v>38</v>
      </c>
      <c r="L2" s="8" t="s">
        <v>38</v>
      </c>
      <c r="N2" s="8" t="s">
        <v>38</v>
      </c>
      <c r="P2" s="8" t="s">
        <v>38</v>
      </c>
      <c r="R2" s="8" t="s">
        <v>38</v>
      </c>
      <c r="T2" s="8" t="s">
        <v>38</v>
      </c>
    </row>
    <row r="3" spans="1:21" s="5" customFormat="1" ht="15">
      <c r="A3" s="4" t="s">
        <v>55</v>
      </c>
      <c r="B3" s="8" t="s">
        <v>41</v>
      </c>
      <c r="C3" s="5" t="s">
        <v>40</v>
      </c>
      <c r="D3" s="8" t="s">
        <v>41</v>
      </c>
      <c r="E3" s="5" t="s">
        <v>40</v>
      </c>
      <c r="F3" s="8" t="s">
        <v>41</v>
      </c>
      <c r="G3" s="5" t="s">
        <v>40</v>
      </c>
      <c r="H3" s="5" t="s">
        <v>41</v>
      </c>
      <c r="I3" s="5" t="s">
        <v>40</v>
      </c>
      <c r="J3" s="5" t="s">
        <v>41</v>
      </c>
      <c r="K3" s="5" t="s">
        <v>40</v>
      </c>
      <c r="L3" s="8" t="s">
        <v>41</v>
      </c>
      <c r="M3" s="5" t="s">
        <v>40</v>
      </c>
      <c r="N3" s="8" t="s">
        <v>41</v>
      </c>
      <c r="O3" s="5" t="s">
        <v>40</v>
      </c>
      <c r="P3" s="8" t="s">
        <v>41</v>
      </c>
      <c r="Q3" s="5" t="s">
        <v>40</v>
      </c>
      <c r="R3" s="8" t="s">
        <v>41</v>
      </c>
      <c r="S3" s="5" t="s">
        <v>40</v>
      </c>
      <c r="T3" s="8" t="s">
        <v>41</v>
      </c>
      <c r="U3" s="5" t="s">
        <v>40</v>
      </c>
    </row>
    <row r="4" spans="1:2" s="5" customFormat="1" ht="15.75" thickBot="1">
      <c r="A4" s="4"/>
      <c r="B4" s="8"/>
    </row>
    <row r="5" spans="1:21" ht="15">
      <c r="A5" s="2" t="s">
        <v>42</v>
      </c>
      <c r="B5" s="28">
        <v>20</v>
      </c>
      <c r="C5" s="29">
        <v>170</v>
      </c>
      <c r="D5" s="67">
        <v>16.8</v>
      </c>
      <c r="E5" s="29">
        <v>150</v>
      </c>
      <c r="F5" s="67">
        <v>23.96</v>
      </c>
      <c r="G5" s="29">
        <v>200</v>
      </c>
      <c r="H5" s="112">
        <v>20.73</v>
      </c>
      <c r="I5" s="108">
        <v>140</v>
      </c>
      <c r="J5" s="112">
        <v>53.06</v>
      </c>
      <c r="K5" s="108">
        <v>390</v>
      </c>
      <c r="L5" s="114">
        <v>55.71</v>
      </c>
      <c r="M5" s="29">
        <v>380</v>
      </c>
      <c r="N5" s="115">
        <v>33.41</v>
      </c>
      <c r="O5" s="118">
        <v>220</v>
      </c>
      <c r="P5" s="115">
        <v>30.68</v>
      </c>
      <c r="Q5" s="118">
        <v>200</v>
      </c>
      <c r="R5" s="115">
        <v>39.85</v>
      </c>
      <c r="S5" s="118">
        <v>230</v>
      </c>
      <c r="T5" s="115">
        <v>28.81</v>
      </c>
      <c r="U5" s="118">
        <v>160</v>
      </c>
    </row>
    <row r="6" spans="1:21" ht="15">
      <c r="A6" s="2" t="s">
        <v>43</v>
      </c>
      <c r="B6" s="30">
        <v>77</v>
      </c>
      <c r="C6" s="31">
        <v>570</v>
      </c>
      <c r="D6" s="68">
        <v>55.48</v>
      </c>
      <c r="E6" s="31">
        <v>420</v>
      </c>
      <c r="F6" s="68">
        <v>70.37</v>
      </c>
      <c r="G6" s="31">
        <v>460</v>
      </c>
      <c r="H6" s="113">
        <v>62</v>
      </c>
      <c r="I6" s="110">
        <v>460</v>
      </c>
      <c r="J6" s="113">
        <v>81.21</v>
      </c>
      <c r="K6" s="110">
        <v>610</v>
      </c>
      <c r="L6" s="111">
        <v>134.36</v>
      </c>
      <c r="M6" s="31">
        <v>950</v>
      </c>
      <c r="N6" s="116">
        <v>104.53</v>
      </c>
      <c r="O6" s="91">
        <v>740</v>
      </c>
      <c r="P6" s="116">
        <v>48.72</v>
      </c>
      <c r="Q6" s="91">
        <v>330</v>
      </c>
      <c r="R6" s="116">
        <v>60.19</v>
      </c>
      <c r="S6" s="91">
        <v>360</v>
      </c>
      <c r="T6" s="116">
        <v>41.08</v>
      </c>
      <c r="U6" s="91">
        <v>240</v>
      </c>
    </row>
    <row r="7" spans="1:21" ht="15">
      <c r="A7" s="2" t="s">
        <v>59</v>
      </c>
      <c r="B7" s="30">
        <v>104</v>
      </c>
      <c r="C7" s="31">
        <v>760</v>
      </c>
      <c r="D7" s="68">
        <v>78.4</v>
      </c>
      <c r="E7" s="31">
        <v>580</v>
      </c>
      <c r="F7" s="68">
        <v>91.77</v>
      </c>
      <c r="G7" s="31">
        <v>590</v>
      </c>
      <c r="H7" s="113">
        <v>83.64</v>
      </c>
      <c r="I7" s="110">
        <v>640</v>
      </c>
      <c r="J7" s="113">
        <v>121.59</v>
      </c>
      <c r="K7" s="110">
        <v>920</v>
      </c>
      <c r="L7" s="111">
        <v>157.81</v>
      </c>
      <c r="M7" s="31">
        <v>1120</v>
      </c>
      <c r="N7" s="116">
        <v>116.85</v>
      </c>
      <c r="O7" s="91">
        <v>830</v>
      </c>
      <c r="P7" s="116">
        <v>65.23</v>
      </c>
      <c r="Q7" s="91">
        <v>450</v>
      </c>
      <c r="R7" s="116">
        <v>61.74</v>
      </c>
      <c r="S7" s="91">
        <v>370</v>
      </c>
      <c r="T7" s="116">
        <v>49.74</v>
      </c>
      <c r="U7" s="91">
        <v>310</v>
      </c>
    </row>
    <row r="8" spans="1:21" ht="15">
      <c r="A8" s="2" t="s">
        <v>56</v>
      </c>
      <c r="B8" s="30">
        <v>114</v>
      </c>
      <c r="C8" s="31">
        <v>830</v>
      </c>
      <c r="D8" s="68">
        <v>69.8</v>
      </c>
      <c r="E8" s="31">
        <v>520</v>
      </c>
      <c r="F8" s="68">
        <v>111.57</v>
      </c>
      <c r="G8" s="31">
        <v>710</v>
      </c>
      <c r="H8" s="111">
        <v>54.7</v>
      </c>
      <c r="I8" s="31">
        <v>410</v>
      </c>
      <c r="J8" s="111">
        <v>98.43</v>
      </c>
      <c r="K8" s="31">
        <v>740</v>
      </c>
      <c r="L8" s="111">
        <v>124.77</v>
      </c>
      <c r="M8" s="31">
        <v>930</v>
      </c>
      <c r="N8" s="116">
        <v>97.69</v>
      </c>
      <c r="O8" s="91">
        <v>690</v>
      </c>
      <c r="P8" s="116">
        <v>45.97</v>
      </c>
      <c r="Q8" s="91">
        <v>310</v>
      </c>
      <c r="R8" s="116">
        <v>58.62</v>
      </c>
      <c r="S8" s="91">
        <v>350</v>
      </c>
      <c r="T8" s="116"/>
      <c r="U8" s="91"/>
    </row>
    <row r="9" spans="1:21" ht="15">
      <c r="A9" s="2" t="s">
        <v>46</v>
      </c>
      <c r="B9" s="30">
        <v>57</v>
      </c>
      <c r="C9" s="31">
        <v>580</v>
      </c>
      <c r="D9" s="68">
        <v>45.21</v>
      </c>
      <c r="E9" s="31">
        <v>460</v>
      </c>
      <c r="F9" s="68">
        <v>48.7</v>
      </c>
      <c r="G9" s="31">
        <v>430</v>
      </c>
      <c r="H9" s="111">
        <v>42.12</v>
      </c>
      <c r="I9" s="31">
        <v>310</v>
      </c>
      <c r="J9" s="111">
        <v>111.29</v>
      </c>
      <c r="K9" s="31">
        <v>840</v>
      </c>
      <c r="L9" s="111">
        <v>131.88</v>
      </c>
      <c r="M9" s="31">
        <v>940</v>
      </c>
      <c r="N9" s="116">
        <v>114.12</v>
      </c>
      <c r="O9" s="91">
        <v>810</v>
      </c>
      <c r="P9" s="116">
        <v>40.46</v>
      </c>
      <c r="Q9" s="91">
        <v>270</v>
      </c>
      <c r="R9" s="116">
        <v>55.48</v>
      </c>
      <c r="S9" s="91">
        <v>330</v>
      </c>
      <c r="T9" s="116"/>
      <c r="U9" s="91"/>
    </row>
    <row r="10" spans="1:21" ht="15">
      <c r="A10" s="2" t="s">
        <v>47</v>
      </c>
      <c r="B10" s="30">
        <v>40</v>
      </c>
      <c r="C10" s="31">
        <v>410</v>
      </c>
      <c r="D10" s="68">
        <v>17.52</v>
      </c>
      <c r="E10" s="31">
        <v>170</v>
      </c>
      <c r="F10" s="68">
        <v>16.84</v>
      </c>
      <c r="G10" s="31">
        <v>140</v>
      </c>
      <c r="H10" s="111">
        <v>27.02</v>
      </c>
      <c r="I10" s="31">
        <v>190</v>
      </c>
      <c r="J10" s="111">
        <v>49.52</v>
      </c>
      <c r="K10" s="31">
        <v>360</v>
      </c>
      <c r="L10" s="111">
        <v>42.98</v>
      </c>
      <c r="M10" s="31">
        <v>290</v>
      </c>
      <c r="N10" s="116">
        <v>18.37</v>
      </c>
      <c r="O10" s="91">
        <v>110</v>
      </c>
      <c r="P10" s="116">
        <v>26.71</v>
      </c>
      <c r="Q10" s="91">
        <v>170</v>
      </c>
      <c r="R10" s="116">
        <v>33.55</v>
      </c>
      <c r="S10" s="91">
        <v>190</v>
      </c>
      <c r="T10" s="116"/>
      <c r="U10" s="91"/>
    </row>
    <row r="11" spans="1:21" ht="15">
      <c r="A11" s="2" t="s">
        <v>48</v>
      </c>
      <c r="B11" s="30">
        <v>22</v>
      </c>
      <c r="C11" s="31">
        <v>220</v>
      </c>
      <c r="D11" s="68">
        <v>49.03</v>
      </c>
      <c r="E11" s="31">
        <v>500</v>
      </c>
      <c r="F11" s="68">
        <v>49.79</v>
      </c>
      <c r="G11" s="31">
        <v>440</v>
      </c>
      <c r="H11" s="111">
        <v>62.25</v>
      </c>
      <c r="I11" s="31">
        <v>470</v>
      </c>
      <c r="J11" s="111">
        <v>41.8</v>
      </c>
      <c r="K11" s="31">
        <v>300</v>
      </c>
      <c r="L11" s="111">
        <v>52.56</v>
      </c>
      <c r="M11" s="31">
        <v>360</v>
      </c>
      <c r="N11" s="116">
        <v>58.03</v>
      </c>
      <c r="O11" s="91">
        <v>400</v>
      </c>
      <c r="P11" s="116">
        <v>65.23</v>
      </c>
      <c r="Q11" s="91">
        <v>450</v>
      </c>
      <c r="R11" s="116">
        <v>71.15</v>
      </c>
      <c r="S11" s="91">
        <v>430</v>
      </c>
      <c r="T11" s="116"/>
      <c r="U11" s="91"/>
    </row>
    <row r="12" spans="1:21" ht="15">
      <c r="A12" s="2" t="s">
        <v>49</v>
      </c>
      <c r="B12" s="30">
        <v>54</v>
      </c>
      <c r="C12" s="31">
        <v>560</v>
      </c>
      <c r="D12" s="68">
        <v>51.9</v>
      </c>
      <c r="E12" s="31">
        <v>530</v>
      </c>
      <c r="F12" s="68">
        <v>60.72</v>
      </c>
      <c r="G12" s="31">
        <v>550</v>
      </c>
      <c r="H12" s="111">
        <v>73.57</v>
      </c>
      <c r="I12" s="31">
        <v>560</v>
      </c>
      <c r="J12" s="111">
        <v>61.11</v>
      </c>
      <c r="K12" s="31">
        <v>450</v>
      </c>
      <c r="L12" s="111">
        <v>67.6</v>
      </c>
      <c r="M12" s="31">
        <v>470</v>
      </c>
      <c r="N12" s="116">
        <v>68.98</v>
      </c>
      <c r="O12" s="91">
        <v>480</v>
      </c>
      <c r="P12" s="116">
        <v>55.6</v>
      </c>
      <c r="Q12" s="91">
        <v>380</v>
      </c>
      <c r="R12" s="116">
        <v>49.22</v>
      </c>
      <c r="S12" s="91">
        <v>290</v>
      </c>
      <c r="T12" s="116"/>
      <c r="U12" s="91"/>
    </row>
    <row r="13" spans="1:21" ht="15">
      <c r="A13" s="2" t="s">
        <v>50</v>
      </c>
      <c r="B13" s="30">
        <v>40</v>
      </c>
      <c r="C13" s="31">
        <v>410</v>
      </c>
      <c r="D13" s="68">
        <v>37.57</v>
      </c>
      <c r="E13" s="31">
        <v>380</v>
      </c>
      <c r="F13" s="68">
        <v>44.55</v>
      </c>
      <c r="G13" s="31">
        <v>400</v>
      </c>
      <c r="H13" s="111">
        <v>49.67</v>
      </c>
      <c r="I13" s="31">
        <v>370</v>
      </c>
      <c r="J13" s="111">
        <v>58.53</v>
      </c>
      <c r="K13" s="31">
        <v>430</v>
      </c>
      <c r="L13" s="111">
        <v>73.08</v>
      </c>
      <c r="M13" s="31">
        <v>510</v>
      </c>
      <c r="N13" s="116">
        <v>60.77</v>
      </c>
      <c r="O13" s="91">
        <v>420</v>
      </c>
      <c r="P13" s="116">
        <v>76.24</v>
      </c>
      <c r="Q13" s="91">
        <v>530</v>
      </c>
      <c r="R13" s="116">
        <v>62.14</v>
      </c>
      <c r="S13" s="91">
        <v>370</v>
      </c>
      <c r="T13" s="116"/>
      <c r="U13" s="91"/>
    </row>
    <row r="14" spans="1:21" ht="15">
      <c r="A14" s="2" t="s">
        <v>51</v>
      </c>
      <c r="B14" s="30">
        <v>30.89</v>
      </c>
      <c r="C14" s="31">
        <v>310</v>
      </c>
      <c r="D14" s="68">
        <v>33.75</v>
      </c>
      <c r="E14" s="31">
        <v>340</v>
      </c>
      <c r="F14" s="68">
        <v>38.09</v>
      </c>
      <c r="G14" s="31">
        <v>340</v>
      </c>
      <c r="H14" s="111">
        <v>101.66</v>
      </c>
      <c r="I14" s="31">
        <v>770</v>
      </c>
      <c r="J14" s="111">
        <v>134.15</v>
      </c>
      <c r="K14" s="31">
        <v>950</v>
      </c>
      <c r="L14" s="111">
        <v>131.88</v>
      </c>
      <c r="M14" s="31">
        <v>940</v>
      </c>
      <c r="N14" s="116">
        <v>59.4</v>
      </c>
      <c r="O14" s="91">
        <v>410</v>
      </c>
      <c r="P14" s="116">
        <v>74.86</v>
      </c>
      <c r="Q14" s="91">
        <v>520</v>
      </c>
      <c r="R14" s="116">
        <v>76.35</v>
      </c>
      <c r="S14" s="91">
        <v>460</v>
      </c>
      <c r="T14" s="116"/>
      <c r="U14" s="91"/>
    </row>
    <row r="15" spans="1:21" ht="15">
      <c r="A15" s="2" t="s">
        <v>52</v>
      </c>
      <c r="B15" s="30">
        <v>35.66</v>
      </c>
      <c r="C15" s="31">
        <v>360</v>
      </c>
      <c r="D15" s="68">
        <v>38.53</v>
      </c>
      <c r="E15" s="31">
        <v>390</v>
      </c>
      <c r="F15" s="68">
        <v>43.48</v>
      </c>
      <c r="G15" s="31">
        <v>390</v>
      </c>
      <c r="H15" s="111">
        <v>136.2</v>
      </c>
      <c r="I15" s="31">
        <v>1040</v>
      </c>
      <c r="J15" s="111">
        <v>149.28</v>
      </c>
      <c r="K15" s="31">
        <v>1060</v>
      </c>
      <c r="L15" s="111">
        <v>92.22</v>
      </c>
      <c r="M15" s="31">
        <v>650</v>
      </c>
      <c r="N15" s="116">
        <v>55.3</v>
      </c>
      <c r="O15" s="91">
        <v>380</v>
      </c>
      <c r="P15" s="116">
        <v>77.27</v>
      </c>
      <c r="Q15" s="91">
        <v>550</v>
      </c>
      <c r="R15" s="116">
        <v>71.48</v>
      </c>
      <c r="S15" s="91">
        <v>439</v>
      </c>
      <c r="T15" s="116"/>
      <c r="U15" s="91"/>
    </row>
    <row r="16" spans="1:21" ht="15.75" thickBot="1">
      <c r="A16" s="2" t="s">
        <v>53</v>
      </c>
      <c r="B16" s="30">
        <v>49.75</v>
      </c>
      <c r="C16" s="31">
        <v>380</v>
      </c>
      <c r="D16" s="68">
        <v>54.05</v>
      </c>
      <c r="E16" s="31">
        <v>410</v>
      </c>
      <c r="F16" s="68">
        <v>37.09</v>
      </c>
      <c r="G16" s="31">
        <v>270</v>
      </c>
      <c r="H16" s="111">
        <v>134.93</v>
      </c>
      <c r="I16" s="31">
        <v>1030</v>
      </c>
      <c r="J16" s="111">
        <v>149.28</v>
      </c>
      <c r="K16" s="31">
        <v>1060</v>
      </c>
      <c r="L16" s="111">
        <v>112.74</v>
      </c>
      <c r="M16" s="31">
        <v>800</v>
      </c>
      <c r="N16" s="116">
        <v>62.14</v>
      </c>
      <c r="O16" s="91">
        <v>430</v>
      </c>
      <c r="P16" s="116">
        <v>69.6</v>
      </c>
      <c r="Q16" s="91">
        <v>440</v>
      </c>
      <c r="R16" s="116">
        <v>47.43</v>
      </c>
      <c r="S16" s="91">
        <v>331</v>
      </c>
      <c r="T16" s="116"/>
      <c r="U16" s="91"/>
    </row>
    <row r="17" spans="1:21" s="1" customFormat="1" ht="15.75" thickBot="1">
      <c r="A17" s="2" t="s">
        <v>54</v>
      </c>
      <c r="B17" s="44">
        <f aca="true" t="shared" si="0" ref="B17:G17">SUM(B5:B16)</f>
        <v>644.3</v>
      </c>
      <c r="C17" s="46">
        <f t="shared" si="0"/>
        <v>5560</v>
      </c>
      <c r="D17" s="69">
        <f t="shared" si="0"/>
        <v>548.04</v>
      </c>
      <c r="E17" s="46">
        <f t="shared" si="0"/>
        <v>4850</v>
      </c>
      <c r="F17" s="69">
        <f t="shared" si="0"/>
        <v>636.9300000000001</v>
      </c>
      <c r="G17" s="46">
        <f t="shared" si="0"/>
        <v>4920</v>
      </c>
      <c r="H17" s="73">
        <f aca="true" t="shared" si="1" ref="H17:M17">SUM(H5:H16)</f>
        <v>848.49</v>
      </c>
      <c r="I17" s="46">
        <f t="shared" si="1"/>
        <v>6390</v>
      </c>
      <c r="J17" s="73">
        <f t="shared" si="1"/>
        <v>1109.25</v>
      </c>
      <c r="K17" s="46">
        <f t="shared" si="1"/>
        <v>8110</v>
      </c>
      <c r="L17" s="46">
        <f t="shared" si="1"/>
        <v>1177.59</v>
      </c>
      <c r="M17" s="46">
        <f t="shared" si="1"/>
        <v>8340</v>
      </c>
      <c r="N17" s="193">
        <f aca="true" t="shared" si="2" ref="N17:S17">SUM(N5:N16)</f>
        <v>849.5899999999999</v>
      </c>
      <c r="O17" s="120">
        <f t="shared" si="2"/>
        <v>5920</v>
      </c>
      <c r="P17" s="193">
        <f t="shared" si="2"/>
        <v>676.57</v>
      </c>
      <c r="Q17" s="120">
        <f t="shared" si="2"/>
        <v>4600</v>
      </c>
      <c r="R17" s="193">
        <f t="shared" si="2"/>
        <v>687.2</v>
      </c>
      <c r="S17" s="120">
        <f t="shared" si="2"/>
        <v>4150</v>
      </c>
      <c r="T17" s="193">
        <f>SUM(T5:T16)</f>
        <v>119.63</v>
      </c>
      <c r="U17" s="120">
        <f>SUM(U5:U16)</f>
        <v>710</v>
      </c>
    </row>
    <row r="47" spans="1:4" ht="15">
      <c r="A47" s="274" t="s">
        <v>98</v>
      </c>
      <c r="B47" s="276" t="s">
        <v>104</v>
      </c>
      <c r="C47" s="277"/>
      <c r="D47" s="277"/>
    </row>
    <row r="48" spans="2:5" ht="15">
      <c r="B48" s="271" t="s">
        <v>99</v>
      </c>
      <c r="C48" s="272" t="s">
        <v>100</v>
      </c>
      <c r="D48" s="272" t="s">
        <v>101</v>
      </c>
      <c r="E48" s="272" t="s">
        <v>102</v>
      </c>
    </row>
    <row r="49" spans="1:5" ht="15">
      <c r="A49" s="3" t="s">
        <v>15</v>
      </c>
      <c r="B49" s="270">
        <v>24</v>
      </c>
      <c r="C49">
        <v>29.5</v>
      </c>
      <c r="D49">
        <v>1</v>
      </c>
      <c r="E49" s="270">
        <f>B49*C49*D49</f>
        <v>708</v>
      </c>
    </row>
    <row r="50" spans="2:5" ht="15">
      <c r="B50" s="270">
        <v>18</v>
      </c>
      <c r="C50">
        <v>14.5</v>
      </c>
      <c r="D50">
        <v>1</v>
      </c>
      <c r="E50" s="270">
        <f>B50*C50*D50</f>
        <v>261</v>
      </c>
    </row>
    <row r="51" spans="1:5" ht="15">
      <c r="A51" s="275" t="s">
        <v>103</v>
      </c>
      <c r="B51" s="7"/>
      <c r="E51" s="273">
        <f>SUM(E49:E50)</f>
        <v>969</v>
      </c>
    </row>
  </sheetData>
  <mergeCells count="1">
    <mergeCell ref="B47:D47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U49"/>
  <sheetViews>
    <sheetView zoomScale="75" zoomScaleNormal="75" workbookViewId="0" topLeftCell="A1">
      <pane xSplit="1" topLeftCell="B1" activePane="topRight" state="frozen"/>
      <selection pane="topLeft" activeCell="A1" sqref="A1"/>
      <selection pane="topRight" activeCell="A45" sqref="A45:E49"/>
    </sheetView>
  </sheetViews>
  <sheetFormatPr defaultColWidth="11.5546875" defaultRowHeight="15"/>
  <cols>
    <col min="1" max="1" width="14.3359375" style="3" customWidth="1"/>
    <col min="2" max="2" width="8.6640625" style="9" customWidth="1"/>
    <col min="3" max="3" width="6.3359375" style="0" bestFit="1" customWidth="1"/>
    <col min="4" max="4" width="8.6640625" style="0" bestFit="1" customWidth="1"/>
    <col min="5" max="5" width="6.3359375" style="0" bestFit="1" customWidth="1"/>
    <col min="6" max="6" width="8.6640625" style="0" bestFit="1" customWidth="1"/>
    <col min="7" max="7" width="6.3359375" style="0" bestFit="1" customWidth="1"/>
    <col min="8" max="8" width="8.6640625" style="0" bestFit="1" customWidth="1"/>
    <col min="9" max="9" width="6.3359375" style="0" bestFit="1" customWidth="1"/>
    <col min="10" max="10" width="8.6640625" style="0" bestFit="1" customWidth="1"/>
    <col min="11" max="11" width="6.3359375" style="0" bestFit="1" customWidth="1"/>
    <col min="12" max="12" width="8.6640625" style="0" bestFit="1" customWidth="1"/>
    <col min="13" max="13" width="9.3359375" style="0" bestFit="1" customWidth="1"/>
    <col min="14" max="14" width="9.10546875" style="0" customWidth="1"/>
    <col min="15" max="15" width="6.6640625" style="0" bestFit="1" customWidth="1"/>
    <col min="16" max="16" width="9.10546875" style="0" customWidth="1"/>
    <col min="17" max="17" width="7.10546875" style="0" customWidth="1"/>
    <col min="18" max="18" width="9.10546875" style="0" bestFit="1" customWidth="1"/>
    <col min="19" max="19" width="8.99609375" style="0" bestFit="1" customWidth="1"/>
    <col min="20" max="16384" width="8.6640625" style="0" customWidth="1"/>
  </cols>
  <sheetData>
    <row r="1" spans="1:20" s="12" customFormat="1" ht="15">
      <c r="A1" s="85" t="s">
        <v>72</v>
      </c>
      <c r="B1" s="12">
        <v>1998</v>
      </c>
      <c r="D1" s="12">
        <v>1999</v>
      </c>
      <c r="F1" s="12">
        <v>2000</v>
      </c>
      <c r="H1" s="12">
        <v>2001</v>
      </c>
      <c r="J1" s="12">
        <v>2002</v>
      </c>
      <c r="L1" s="12">
        <v>2003</v>
      </c>
      <c r="N1" s="12">
        <v>2004</v>
      </c>
      <c r="P1" s="12">
        <v>2005</v>
      </c>
      <c r="R1" s="12">
        <v>2006</v>
      </c>
      <c r="T1" s="12">
        <v>2007</v>
      </c>
    </row>
    <row r="2" spans="1:20" s="5" customFormat="1" ht="15">
      <c r="A2" s="4"/>
      <c r="B2" s="8" t="s">
        <v>38</v>
      </c>
      <c r="D2" s="8" t="s">
        <v>38</v>
      </c>
      <c r="F2" s="8" t="s">
        <v>38</v>
      </c>
      <c r="H2" s="5" t="s">
        <v>38</v>
      </c>
      <c r="J2" s="5" t="s">
        <v>38</v>
      </c>
      <c r="L2" s="8" t="s">
        <v>38</v>
      </c>
      <c r="N2" s="8" t="s">
        <v>38</v>
      </c>
      <c r="P2" s="8" t="s">
        <v>38</v>
      </c>
      <c r="R2" s="8" t="s">
        <v>38</v>
      </c>
      <c r="T2" s="8" t="s">
        <v>38</v>
      </c>
    </row>
    <row r="3" spans="1:21" s="5" customFormat="1" ht="15">
      <c r="A3" s="4" t="s">
        <v>55</v>
      </c>
      <c r="B3" s="8" t="s">
        <v>41</v>
      </c>
      <c r="C3" s="5" t="s">
        <v>40</v>
      </c>
      <c r="D3" s="8" t="s">
        <v>41</v>
      </c>
      <c r="E3" s="5" t="s">
        <v>40</v>
      </c>
      <c r="F3" s="8" t="s">
        <v>41</v>
      </c>
      <c r="G3" s="5" t="s">
        <v>40</v>
      </c>
      <c r="H3" s="5" t="s">
        <v>41</v>
      </c>
      <c r="I3" s="5" t="s">
        <v>40</v>
      </c>
      <c r="J3" s="5" t="s">
        <v>41</v>
      </c>
      <c r="K3" s="5" t="s">
        <v>40</v>
      </c>
      <c r="L3" s="8" t="s">
        <v>41</v>
      </c>
      <c r="M3" s="5" t="s">
        <v>40</v>
      </c>
      <c r="N3" s="8" t="s">
        <v>41</v>
      </c>
      <c r="O3" s="5" t="s">
        <v>40</v>
      </c>
      <c r="P3" s="8" t="s">
        <v>41</v>
      </c>
      <c r="Q3" s="5" t="s">
        <v>40</v>
      </c>
      <c r="R3" s="8" t="s">
        <v>41</v>
      </c>
      <c r="S3" s="5" t="s">
        <v>40</v>
      </c>
      <c r="T3" s="8" t="s">
        <v>41</v>
      </c>
      <c r="U3" s="5" t="s">
        <v>40</v>
      </c>
    </row>
    <row r="4" spans="1:2" s="5" customFormat="1" ht="15.75" thickBot="1">
      <c r="A4" s="4"/>
      <c r="B4" s="8"/>
    </row>
    <row r="5" spans="1:21" ht="15">
      <c r="A5" s="2" t="s">
        <v>42</v>
      </c>
      <c r="B5" s="28">
        <v>732.65</v>
      </c>
      <c r="C5" s="29">
        <v>7360</v>
      </c>
      <c r="D5" s="71">
        <v>560.61</v>
      </c>
      <c r="E5" s="29">
        <v>4640</v>
      </c>
      <c r="F5" s="71">
        <v>584.22</v>
      </c>
      <c r="G5" s="29">
        <v>4960</v>
      </c>
      <c r="H5" s="140">
        <v>265.08</v>
      </c>
      <c r="I5" s="108">
        <v>4880</v>
      </c>
      <c r="J5" s="140">
        <v>574.98</v>
      </c>
      <c r="K5" s="108">
        <v>4720</v>
      </c>
      <c r="L5" s="29">
        <v>182.36</v>
      </c>
      <c r="M5" s="114">
        <v>1278.05</v>
      </c>
      <c r="N5" s="115">
        <v>545.04</v>
      </c>
      <c r="O5" s="118">
        <v>3520</v>
      </c>
      <c r="P5" s="115">
        <v>790.49</v>
      </c>
      <c r="Q5" s="118">
        <v>4960</v>
      </c>
      <c r="R5" s="115">
        <v>738.98</v>
      </c>
      <c r="S5" s="118">
        <v>3200</v>
      </c>
      <c r="T5" s="115">
        <v>440.92</v>
      </c>
      <c r="U5" s="118">
        <v>2240</v>
      </c>
    </row>
    <row r="6" spans="1:21" ht="15">
      <c r="A6" s="2" t="s">
        <v>43</v>
      </c>
      <c r="B6" s="30">
        <v>477.99</v>
      </c>
      <c r="C6" s="31">
        <v>3920</v>
      </c>
      <c r="D6" s="72">
        <v>554.13</v>
      </c>
      <c r="E6" s="31">
        <v>5485</v>
      </c>
      <c r="F6" s="72">
        <v>742.27</v>
      </c>
      <c r="G6" s="31">
        <v>7040</v>
      </c>
      <c r="H6" s="141">
        <v>386.1</v>
      </c>
      <c r="I6" s="110">
        <v>5760</v>
      </c>
      <c r="J6" s="141">
        <v>616.55</v>
      </c>
      <c r="K6" s="110">
        <v>5440</v>
      </c>
      <c r="L6" s="111">
        <v>617.45</v>
      </c>
      <c r="M6" s="42">
        <v>4400</v>
      </c>
      <c r="N6" s="116">
        <v>579.71</v>
      </c>
      <c r="O6" s="91">
        <v>4080</v>
      </c>
      <c r="P6" s="116">
        <v>817.91</v>
      </c>
      <c r="Q6" s="91">
        <v>5360</v>
      </c>
      <c r="R6" s="116">
        <v>808.49</v>
      </c>
      <c r="S6" s="91">
        <v>4240</v>
      </c>
      <c r="T6" s="116">
        <v>430.48</v>
      </c>
      <c r="U6" s="91">
        <v>2960</v>
      </c>
    </row>
    <row r="7" spans="1:21" ht="15">
      <c r="A7" s="2" t="s">
        <v>44</v>
      </c>
      <c r="B7" s="30">
        <v>723.84</v>
      </c>
      <c r="C7" s="31">
        <v>8560</v>
      </c>
      <c r="D7" s="93">
        <v>525</v>
      </c>
      <c r="E7" s="31">
        <v>4720</v>
      </c>
      <c r="F7" s="93">
        <v>721.76</v>
      </c>
      <c r="G7" s="31">
        <v>6000</v>
      </c>
      <c r="H7" s="116">
        <v>386.1</v>
      </c>
      <c r="I7" s="31">
        <v>5680</v>
      </c>
      <c r="J7" s="116">
        <v>582.71</v>
      </c>
      <c r="K7" s="31">
        <v>4800</v>
      </c>
      <c r="L7" s="111">
        <v>722.35</v>
      </c>
      <c r="M7" s="42">
        <v>6240</v>
      </c>
      <c r="N7" s="116">
        <v>674.75</v>
      </c>
      <c r="O7" s="91">
        <v>5760</v>
      </c>
      <c r="P7" s="116">
        <v>954.24</v>
      </c>
      <c r="Q7" s="91">
        <v>7760</v>
      </c>
      <c r="R7" s="116">
        <v>818.88</v>
      </c>
      <c r="S7" s="91">
        <v>4400</v>
      </c>
      <c r="T7" s="116">
        <v>828.08</v>
      </c>
      <c r="U7" s="91">
        <v>4800</v>
      </c>
    </row>
    <row r="8" spans="1:21" ht="15">
      <c r="A8" s="2" t="s">
        <v>56</v>
      </c>
      <c r="B8" s="30">
        <v>557.25</v>
      </c>
      <c r="C8" s="31">
        <v>4880</v>
      </c>
      <c r="D8" s="72">
        <v>427.46</v>
      </c>
      <c r="E8" s="91">
        <v>6000</v>
      </c>
      <c r="F8" s="72">
        <v>624.47</v>
      </c>
      <c r="G8" s="91">
        <v>7520</v>
      </c>
      <c r="H8" s="116">
        <v>645.81</v>
      </c>
      <c r="I8" s="31">
        <v>6000</v>
      </c>
      <c r="J8" s="116">
        <v>383.23</v>
      </c>
      <c r="K8" s="31">
        <v>2953</v>
      </c>
      <c r="L8" s="111">
        <v>546.7</v>
      </c>
      <c r="M8" s="42">
        <v>3760</v>
      </c>
      <c r="N8" s="116">
        <v>599.47</v>
      </c>
      <c r="O8" s="91">
        <v>2880</v>
      </c>
      <c r="P8" s="116">
        <v>790.65</v>
      </c>
      <c r="Q8" s="91">
        <v>4880</v>
      </c>
      <c r="R8" s="116">
        <v>702.36</v>
      </c>
      <c r="S8" s="91">
        <v>3600</v>
      </c>
      <c r="T8" s="116"/>
      <c r="U8" s="91"/>
    </row>
    <row r="9" spans="1:21" ht="15">
      <c r="A9" s="2" t="s">
        <v>46</v>
      </c>
      <c r="B9" s="30">
        <v>418.92</v>
      </c>
      <c r="C9" s="31">
        <v>5680</v>
      </c>
      <c r="D9" s="72">
        <v>365.52</v>
      </c>
      <c r="E9" s="31">
        <v>4880</v>
      </c>
      <c r="F9" s="72">
        <v>471.84</v>
      </c>
      <c r="G9" s="31">
        <v>5120</v>
      </c>
      <c r="H9" s="116">
        <v>334.44</v>
      </c>
      <c r="I9" s="31">
        <v>6411</v>
      </c>
      <c r="J9" s="116">
        <v>675.78</v>
      </c>
      <c r="K9" s="31">
        <v>6560</v>
      </c>
      <c r="L9" s="111">
        <v>517</v>
      </c>
      <c r="M9" s="42">
        <v>2720</v>
      </c>
      <c r="N9" s="116">
        <v>680.23</v>
      </c>
      <c r="O9" s="91">
        <v>5520</v>
      </c>
      <c r="P9" s="116">
        <v>777.02</v>
      </c>
      <c r="Q9" s="91">
        <v>4640</v>
      </c>
      <c r="R9" s="116">
        <v>775.12</v>
      </c>
      <c r="S9" s="91">
        <v>4720</v>
      </c>
      <c r="T9" s="116"/>
      <c r="U9" s="91"/>
    </row>
    <row r="10" spans="1:21" ht="15">
      <c r="A10" s="2" t="s">
        <v>47</v>
      </c>
      <c r="B10" s="30">
        <v>326.02</v>
      </c>
      <c r="C10" s="31">
        <v>4000</v>
      </c>
      <c r="D10" s="72">
        <v>223.96</v>
      </c>
      <c r="E10" s="31">
        <v>2320</v>
      </c>
      <c r="F10" s="72">
        <v>319.21</v>
      </c>
      <c r="G10" s="31">
        <v>2720</v>
      </c>
      <c r="H10" s="116">
        <v>586.94</v>
      </c>
      <c r="I10" s="31">
        <v>4880</v>
      </c>
      <c r="J10" s="116">
        <v>639.92</v>
      </c>
      <c r="K10" s="31">
        <v>5680</v>
      </c>
      <c r="L10" s="111">
        <v>498.92</v>
      </c>
      <c r="M10" s="42">
        <v>2400</v>
      </c>
      <c r="N10" s="116">
        <v>444.88</v>
      </c>
      <c r="O10" s="91">
        <v>1360</v>
      </c>
      <c r="P10" s="116">
        <v>677.04</v>
      </c>
      <c r="Q10" s="91">
        <v>2880</v>
      </c>
      <c r="R10" s="116">
        <v>593.24</v>
      </c>
      <c r="S10" s="91">
        <v>1920</v>
      </c>
      <c r="T10" s="116"/>
      <c r="U10" s="91"/>
    </row>
    <row r="11" spans="1:21" ht="15">
      <c r="A11" s="2" t="s">
        <v>48</v>
      </c>
      <c r="B11" s="30">
        <v>202.15</v>
      </c>
      <c r="C11" s="31">
        <v>1760</v>
      </c>
      <c r="D11" s="72">
        <v>206.26</v>
      </c>
      <c r="E11" s="31">
        <v>2000</v>
      </c>
      <c r="F11" s="72">
        <v>734.92</v>
      </c>
      <c r="G11" s="31">
        <v>3120</v>
      </c>
      <c r="H11" s="116">
        <v>444.91</v>
      </c>
      <c r="I11" s="31">
        <v>2320</v>
      </c>
      <c r="J11" s="116">
        <v>559.53</v>
      </c>
      <c r="K11" s="31">
        <v>4160</v>
      </c>
      <c r="L11" s="111"/>
      <c r="M11" s="42"/>
      <c r="N11" s="116">
        <v>481.09</v>
      </c>
      <c r="O11" s="91">
        <v>2000</v>
      </c>
      <c r="P11" s="116">
        <v>636.14</v>
      </c>
      <c r="Q11" s="91">
        <v>2160</v>
      </c>
      <c r="R11" s="116">
        <v>588.04</v>
      </c>
      <c r="S11" s="91">
        <v>1840</v>
      </c>
      <c r="T11" s="116"/>
      <c r="U11" s="91"/>
    </row>
    <row r="12" spans="1:21" ht="15">
      <c r="A12" s="2" t="s">
        <v>49</v>
      </c>
      <c r="B12" s="30">
        <v>202.15</v>
      </c>
      <c r="C12" s="31">
        <v>1760</v>
      </c>
      <c r="D12" s="72">
        <v>259.35</v>
      </c>
      <c r="E12" s="31">
        <v>2960</v>
      </c>
      <c r="F12" s="72">
        <v>0</v>
      </c>
      <c r="G12" s="31">
        <v>0</v>
      </c>
      <c r="H12" s="116">
        <v>443.95</v>
      </c>
      <c r="I12" s="31">
        <v>2160</v>
      </c>
      <c r="J12" s="116">
        <v>584.92</v>
      </c>
      <c r="K12" s="31">
        <v>4640</v>
      </c>
      <c r="L12" s="111">
        <v>450.08</v>
      </c>
      <c r="M12" s="42">
        <v>2480</v>
      </c>
      <c r="N12" s="116">
        <v>476.57</v>
      </c>
      <c r="O12" s="91">
        <v>1920</v>
      </c>
      <c r="P12" s="116">
        <v>654.32</v>
      </c>
      <c r="Q12" s="91">
        <v>2480</v>
      </c>
      <c r="R12" s="116">
        <v>588.04</v>
      </c>
      <c r="S12" s="91">
        <v>1840</v>
      </c>
      <c r="T12" s="116"/>
      <c r="U12" s="91"/>
    </row>
    <row r="13" spans="1:21" ht="15">
      <c r="A13" s="2" t="s">
        <v>50</v>
      </c>
      <c r="B13" s="30">
        <v>224.27</v>
      </c>
      <c r="C13" s="31">
        <v>2160</v>
      </c>
      <c r="D13" s="72">
        <v>370.23</v>
      </c>
      <c r="E13" s="31">
        <v>4960</v>
      </c>
      <c r="F13" s="72">
        <v>142.41</v>
      </c>
      <c r="G13" s="31">
        <v>6080</v>
      </c>
      <c r="H13" s="116">
        <v>574.32</v>
      </c>
      <c r="I13" s="31">
        <v>4640</v>
      </c>
      <c r="J13" s="116">
        <v>347.99</v>
      </c>
      <c r="K13" s="31">
        <v>160</v>
      </c>
      <c r="L13" s="111">
        <v>597.86</v>
      </c>
      <c r="M13" s="42">
        <v>5280</v>
      </c>
      <c r="N13" s="116">
        <v>571.61</v>
      </c>
      <c r="O13" s="91">
        <v>3600</v>
      </c>
      <c r="P13" s="116">
        <v>786.1</v>
      </c>
      <c r="Q13" s="91">
        <v>4800</v>
      </c>
      <c r="R13" s="116">
        <v>745.15</v>
      </c>
      <c r="S13" s="91">
        <v>4160</v>
      </c>
      <c r="T13" s="116"/>
      <c r="U13" s="91"/>
    </row>
    <row r="14" spans="1:21" ht="15">
      <c r="A14" s="2" t="s">
        <v>51</v>
      </c>
      <c r="B14" s="30">
        <v>343.72</v>
      </c>
      <c r="C14" s="31">
        <v>4320</v>
      </c>
      <c r="D14" s="72">
        <v>432.16</v>
      </c>
      <c r="E14" s="31">
        <v>6080</v>
      </c>
      <c r="F14" s="72">
        <v>553.08</v>
      </c>
      <c r="G14" s="31">
        <v>6400</v>
      </c>
      <c r="H14" s="116">
        <v>558.23</v>
      </c>
      <c r="I14" s="31">
        <v>5360</v>
      </c>
      <c r="J14" s="116">
        <v>648.07</v>
      </c>
      <c r="K14" s="31">
        <v>5040</v>
      </c>
      <c r="L14" s="111">
        <v>518.26</v>
      </c>
      <c r="M14" s="42">
        <v>3920</v>
      </c>
      <c r="N14" s="116">
        <v>503.72</v>
      </c>
      <c r="O14" s="91">
        <v>2400</v>
      </c>
      <c r="P14" s="116">
        <v>836.09</v>
      </c>
      <c r="Q14" s="91">
        <v>5680</v>
      </c>
      <c r="R14" s="116">
        <v>692.73</v>
      </c>
      <c r="S14" s="91">
        <v>3360</v>
      </c>
      <c r="T14" s="116"/>
      <c r="U14" s="91"/>
    </row>
    <row r="15" spans="1:21" ht="15">
      <c r="A15" s="2" t="s">
        <v>52</v>
      </c>
      <c r="B15" s="30">
        <v>417.18</v>
      </c>
      <c r="C15" s="31">
        <v>5840</v>
      </c>
      <c r="D15" s="72">
        <v>680.85</v>
      </c>
      <c r="E15" s="31">
        <v>6960</v>
      </c>
      <c r="F15" s="72">
        <v>0</v>
      </c>
      <c r="G15" s="31">
        <v>0</v>
      </c>
      <c r="H15" s="116">
        <v>591.87</v>
      </c>
      <c r="I15" s="31">
        <v>6000</v>
      </c>
      <c r="J15" s="116">
        <v>639.03</v>
      </c>
      <c r="K15" s="31">
        <v>4880</v>
      </c>
      <c r="L15" s="111"/>
      <c r="M15" s="42"/>
      <c r="N15" s="116">
        <v>667.12</v>
      </c>
      <c r="O15" s="91">
        <v>4800</v>
      </c>
      <c r="P15" s="116">
        <v>838.91</v>
      </c>
      <c r="Q15" s="91">
        <v>5760</v>
      </c>
      <c r="R15" s="116">
        <v>734.47</v>
      </c>
      <c r="S15" s="91">
        <v>4880</v>
      </c>
      <c r="T15" s="116"/>
      <c r="U15" s="91"/>
    </row>
    <row r="16" spans="1:21" ht="15.75" thickBot="1">
      <c r="A16" s="2" t="s">
        <v>53</v>
      </c>
      <c r="B16" s="30">
        <v>600.99</v>
      </c>
      <c r="C16" s="31">
        <v>5280</v>
      </c>
      <c r="D16" s="94">
        <v>596</v>
      </c>
      <c r="E16" s="43">
        <v>5369</v>
      </c>
      <c r="F16" s="94">
        <v>756.17</v>
      </c>
      <c r="G16" s="43">
        <v>5120</v>
      </c>
      <c r="H16" s="116">
        <v>591.81</v>
      </c>
      <c r="I16" s="31">
        <v>5040</v>
      </c>
      <c r="J16" s="116">
        <v>729.51</v>
      </c>
      <c r="K16" s="31">
        <v>6480</v>
      </c>
      <c r="L16" s="111">
        <v>657.5</v>
      </c>
      <c r="M16" s="42">
        <v>5520</v>
      </c>
      <c r="N16" s="192">
        <v>698.79</v>
      </c>
      <c r="O16" s="119">
        <v>5360</v>
      </c>
      <c r="P16" s="192">
        <v>816.31</v>
      </c>
      <c r="Q16" s="119">
        <v>4080</v>
      </c>
      <c r="R16" s="192">
        <v>406.52</v>
      </c>
      <c r="S16" s="119">
        <v>2800</v>
      </c>
      <c r="T16" s="192"/>
      <c r="U16" s="119"/>
    </row>
    <row r="17" spans="1:21" s="1" customFormat="1" ht="15.75" thickBot="1">
      <c r="A17" s="2"/>
      <c r="B17" s="44">
        <f aca="true" t="shared" si="0" ref="B17:G17">SUM(B5:B16)</f>
        <v>5227.13</v>
      </c>
      <c r="C17" s="46">
        <f t="shared" si="0"/>
        <v>55520</v>
      </c>
      <c r="D17" s="69">
        <f t="shared" si="0"/>
        <v>5201.53</v>
      </c>
      <c r="E17" s="46">
        <f t="shared" si="0"/>
        <v>56374</v>
      </c>
      <c r="F17" s="69">
        <f t="shared" si="0"/>
        <v>5650.35</v>
      </c>
      <c r="G17" s="46">
        <f t="shared" si="0"/>
        <v>54080</v>
      </c>
      <c r="H17" s="73">
        <f aca="true" t="shared" si="1" ref="H17:M17">SUM(H5:H16)</f>
        <v>5809.5599999999995</v>
      </c>
      <c r="I17" s="46">
        <f t="shared" si="1"/>
        <v>59131</v>
      </c>
      <c r="J17" s="73">
        <f t="shared" si="1"/>
        <v>6982.219999999999</v>
      </c>
      <c r="K17" s="46">
        <f t="shared" si="1"/>
        <v>55513</v>
      </c>
      <c r="L17" s="46">
        <f t="shared" si="1"/>
        <v>5308.4800000000005</v>
      </c>
      <c r="M17" s="46">
        <f t="shared" si="1"/>
        <v>37998.05</v>
      </c>
      <c r="N17" s="193">
        <f aca="true" t="shared" si="2" ref="N17:S17">SUM(N5:N16)</f>
        <v>6922.9800000000005</v>
      </c>
      <c r="O17" s="120">
        <f t="shared" si="2"/>
        <v>43200</v>
      </c>
      <c r="P17" s="193">
        <f t="shared" si="2"/>
        <v>9375.220000000001</v>
      </c>
      <c r="Q17" s="120">
        <f t="shared" si="2"/>
        <v>55440</v>
      </c>
      <c r="R17" s="193">
        <f t="shared" si="2"/>
        <v>8192.019999999999</v>
      </c>
      <c r="S17" s="120">
        <f t="shared" si="2"/>
        <v>40960</v>
      </c>
      <c r="T17" s="193">
        <f>SUM(T5:T16)</f>
        <v>1699.48</v>
      </c>
      <c r="U17" s="120">
        <f>SUM(U5:U16)</f>
        <v>10000</v>
      </c>
    </row>
    <row r="23" ht="15">
      <c r="A23" s="3" t="s">
        <v>78</v>
      </c>
    </row>
    <row r="45" spans="1:4" ht="15">
      <c r="A45" s="274"/>
      <c r="B45" s="276"/>
      <c r="C45" s="277"/>
      <c r="D45" s="277"/>
    </row>
    <row r="46" spans="2:5" ht="15">
      <c r="B46" s="271"/>
      <c r="C46" s="272"/>
      <c r="D46" s="272"/>
      <c r="E46" s="272"/>
    </row>
    <row r="47" spans="2:5" ht="15">
      <c r="B47" s="270"/>
      <c r="E47" s="270"/>
    </row>
    <row r="48" spans="2:5" ht="15">
      <c r="B48" s="270"/>
      <c r="E48" s="270"/>
    </row>
    <row r="49" spans="1:5" ht="15">
      <c r="A49" s="275"/>
      <c r="B49" s="7"/>
      <c r="E49" s="273"/>
    </row>
  </sheetData>
  <mergeCells count="1">
    <mergeCell ref="B45:D45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J51"/>
  <sheetViews>
    <sheetView zoomScale="75" zoomScaleNormal="75" workbookViewId="0" topLeftCell="A11">
      <selection activeCell="A48" sqref="A48"/>
    </sheetView>
  </sheetViews>
  <sheetFormatPr defaultColWidth="11.5546875" defaultRowHeight="15"/>
  <cols>
    <col min="1" max="1" width="10.99609375" style="3" customWidth="1"/>
    <col min="2" max="2" width="8.6640625" style="9" customWidth="1"/>
    <col min="3" max="16384" width="8.6640625" style="0" customWidth="1"/>
  </cols>
  <sheetData>
    <row r="1" spans="1:8" s="12" customFormat="1" ht="15">
      <c r="A1" s="12">
        <v>4635016</v>
      </c>
      <c r="B1" s="12">
        <v>1998</v>
      </c>
      <c r="D1" s="12">
        <v>1999</v>
      </c>
      <c r="F1" s="12">
        <v>2000</v>
      </c>
      <c r="H1" s="12">
        <v>2001</v>
      </c>
    </row>
    <row r="2" spans="1:8" s="5" customFormat="1" ht="15">
      <c r="A2" s="4"/>
      <c r="B2" s="8" t="s">
        <v>38</v>
      </c>
      <c r="D2" s="8" t="s">
        <v>38</v>
      </c>
      <c r="F2" s="8" t="s">
        <v>38</v>
      </c>
      <c r="H2" s="5" t="s">
        <v>38</v>
      </c>
    </row>
    <row r="3" spans="1:10" s="5" customFormat="1" ht="15">
      <c r="A3" s="4" t="s">
        <v>55</v>
      </c>
      <c r="B3" s="8" t="s">
        <v>41</v>
      </c>
      <c r="C3" s="5" t="s">
        <v>40</v>
      </c>
      <c r="D3" s="8" t="s">
        <v>41</v>
      </c>
      <c r="E3" s="5" t="s">
        <v>40</v>
      </c>
      <c r="F3" s="8" t="s">
        <v>41</v>
      </c>
      <c r="G3" s="5" t="s">
        <v>40</v>
      </c>
      <c r="H3" s="5" t="s">
        <v>41</v>
      </c>
      <c r="I3" s="5" t="s">
        <v>40</v>
      </c>
      <c r="J3" s="203" t="s">
        <v>83</v>
      </c>
    </row>
    <row r="4" spans="1:2" s="5" customFormat="1" ht="15.75" thickBot="1">
      <c r="A4" s="4"/>
      <c r="B4" s="8"/>
    </row>
    <row r="5" spans="1:9" ht="15">
      <c r="A5" s="2" t="s">
        <v>42</v>
      </c>
      <c r="B5" s="28">
        <v>98</v>
      </c>
      <c r="C5" s="29"/>
      <c r="D5" s="67">
        <v>152.41</v>
      </c>
      <c r="E5" s="29">
        <v>1040</v>
      </c>
      <c r="F5" s="67">
        <v>152.41</v>
      </c>
      <c r="G5" s="29">
        <v>1040</v>
      </c>
      <c r="H5" s="112">
        <v>48.79</v>
      </c>
      <c r="I5" s="108">
        <v>310</v>
      </c>
    </row>
    <row r="6" spans="1:9" ht="15">
      <c r="A6" s="2" t="s">
        <v>43</v>
      </c>
      <c r="B6" s="30">
        <v>104</v>
      </c>
      <c r="C6" s="31"/>
      <c r="D6" s="68">
        <v>116.38</v>
      </c>
      <c r="E6" s="31">
        <v>780</v>
      </c>
      <c r="F6" s="68">
        <v>179.99</v>
      </c>
      <c r="G6" s="31">
        <v>1070</v>
      </c>
      <c r="H6" s="113">
        <v>46.31</v>
      </c>
      <c r="I6" s="110">
        <v>290</v>
      </c>
    </row>
    <row r="7" spans="1:9" ht="15">
      <c r="A7" s="2" t="s">
        <v>44</v>
      </c>
      <c r="B7" s="30">
        <v>96</v>
      </c>
      <c r="C7" s="31"/>
      <c r="D7" s="68">
        <v>156.57</v>
      </c>
      <c r="E7" s="31">
        <v>1070</v>
      </c>
      <c r="F7" s="68">
        <v>146.53</v>
      </c>
      <c r="G7" s="31">
        <v>860</v>
      </c>
      <c r="H7" s="113">
        <v>33.93</v>
      </c>
      <c r="I7" s="110">
        <v>190</v>
      </c>
    </row>
    <row r="8" spans="1:9" ht="15">
      <c r="A8" s="2" t="s">
        <v>56</v>
      </c>
      <c r="B8" s="30">
        <v>80</v>
      </c>
      <c r="C8" s="31"/>
      <c r="D8" s="68">
        <v>128.85</v>
      </c>
      <c r="E8" s="31">
        <v>870</v>
      </c>
      <c r="F8" s="68">
        <v>172.09</v>
      </c>
      <c r="G8" s="31">
        <v>1020</v>
      </c>
      <c r="H8" s="111">
        <v>11.74</v>
      </c>
      <c r="I8" s="31">
        <v>50</v>
      </c>
    </row>
    <row r="9" spans="1:9" ht="15">
      <c r="A9" s="2" t="s">
        <v>46</v>
      </c>
      <c r="B9" s="30">
        <v>50</v>
      </c>
      <c r="C9" s="31"/>
      <c r="D9" s="68">
        <v>78.19</v>
      </c>
      <c r="E9" s="31">
        <v>760</v>
      </c>
      <c r="F9" s="68">
        <v>87.8</v>
      </c>
      <c r="G9" s="31">
        <v>740</v>
      </c>
      <c r="H9" s="111"/>
      <c r="I9" s="31"/>
    </row>
    <row r="10" spans="1:9" ht="15">
      <c r="A10" s="2" t="s">
        <v>47</v>
      </c>
      <c r="B10" s="30">
        <v>28</v>
      </c>
      <c r="C10" s="31"/>
      <c r="D10" s="68">
        <v>58.87</v>
      </c>
      <c r="E10" s="31">
        <v>550</v>
      </c>
      <c r="F10" s="68">
        <v>70.87</v>
      </c>
      <c r="G10" s="31">
        <v>580</v>
      </c>
      <c r="H10" s="111"/>
      <c r="I10" s="31"/>
    </row>
    <row r="11" spans="1:9" ht="15">
      <c r="A11" s="2" t="s">
        <v>48</v>
      </c>
      <c r="B11" s="30">
        <v>34</v>
      </c>
      <c r="C11" s="31"/>
      <c r="D11" s="68">
        <v>63.47</v>
      </c>
      <c r="E11" s="31">
        <v>600</v>
      </c>
      <c r="F11" s="68">
        <v>69.81</v>
      </c>
      <c r="G11" s="31">
        <v>570</v>
      </c>
      <c r="H11" s="111"/>
      <c r="I11" s="31"/>
    </row>
    <row r="12" spans="1:9" ht="15">
      <c r="A12" s="2" t="s">
        <v>49</v>
      </c>
      <c r="B12" s="30">
        <v>30</v>
      </c>
      <c r="C12" s="31"/>
      <c r="D12" s="68">
        <v>60.71</v>
      </c>
      <c r="E12" s="31">
        <v>570</v>
      </c>
      <c r="F12" s="68">
        <v>76.16</v>
      </c>
      <c r="G12" s="31">
        <v>630</v>
      </c>
      <c r="H12" s="111"/>
      <c r="I12" s="31"/>
    </row>
    <row r="13" spans="1:9" ht="15">
      <c r="A13" s="2" t="s">
        <v>50</v>
      </c>
      <c r="B13" s="30">
        <v>30</v>
      </c>
      <c r="C13" s="31"/>
      <c r="D13" s="68">
        <v>68.07</v>
      </c>
      <c r="E13" s="31">
        <v>650</v>
      </c>
      <c r="F13" s="68">
        <v>79.33</v>
      </c>
      <c r="G13" s="31">
        <v>660</v>
      </c>
      <c r="H13" s="111"/>
      <c r="I13" s="31"/>
    </row>
    <row r="14" spans="1:9" ht="15">
      <c r="A14" s="2" t="s">
        <v>51</v>
      </c>
      <c r="B14" s="30">
        <v>43.23</v>
      </c>
      <c r="C14" s="31">
        <v>380</v>
      </c>
      <c r="D14" s="68">
        <v>73.59</v>
      </c>
      <c r="E14" s="31">
        <v>710</v>
      </c>
      <c r="F14" s="68">
        <v>49.83</v>
      </c>
      <c r="G14" s="31">
        <v>390</v>
      </c>
      <c r="H14" s="111"/>
      <c r="I14" s="31"/>
    </row>
    <row r="15" spans="1:9" ht="15">
      <c r="A15" s="2" t="s">
        <v>52</v>
      </c>
      <c r="B15" s="30">
        <v>53.35</v>
      </c>
      <c r="C15" s="31">
        <v>490</v>
      </c>
      <c r="D15" s="68">
        <v>77.27</v>
      </c>
      <c r="E15" s="31">
        <v>750</v>
      </c>
      <c r="F15" s="68">
        <v>16.6</v>
      </c>
      <c r="G15" s="31">
        <v>70</v>
      </c>
      <c r="H15" s="111"/>
      <c r="I15" s="31"/>
    </row>
    <row r="16" spans="1:9" ht="15.75" thickBot="1">
      <c r="A16" s="2" t="s">
        <v>53</v>
      </c>
      <c r="B16" s="30">
        <v>103.9</v>
      </c>
      <c r="C16" s="31">
        <v>690</v>
      </c>
      <c r="D16" s="68">
        <v>128.85</v>
      </c>
      <c r="E16" s="31">
        <v>870</v>
      </c>
      <c r="F16" s="68">
        <v>33.93</v>
      </c>
      <c r="G16" s="31">
        <v>190</v>
      </c>
      <c r="H16" s="111"/>
      <c r="I16" s="31"/>
    </row>
    <row r="17" spans="1:9" s="1" customFormat="1" ht="15.75" thickBot="1">
      <c r="A17" s="2" t="s">
        <v>54</v>
      </c>
      <c r="B17" s="44">
        <f>SUM(B5:B16)</f>
        <v>750.48</v>
      </c>
      <c r="C17" s="46">
        <f>SUM(C5:C16)</f>
        <v>1560</v>
      </c>
      <c r="D17" s="69">
        <f aca="true" t="shared" si="0" ref="D17:I17">SUM(D5:D16)</f>
        <v>1163.23</v>
      </c>
      <c r="E17" s="74">
        <f t="shared" si="0"/>
        <v>9220</v>
      </c>
      <c r="F17" s="69">
        <f t="shared" si="0"/>
        <v>1135.35</v>
      </c>
      <c r="G17" s="74">
        <f t="shared" si="0"/>
        <v>7820</v>
      </c>
      <c r="H17" s="73">
        <f t="shared" si="0"/>
        <v>140.77</v>
      </c>
      <c r="I17" s="46">
        <f t="shared" si="0"/>
        <v>840</v>
      </c>
    </row>
    <row r="33" ht="15">
      <c r="A33" s="3" t="s">
        <v>70</v>
      </c>
    </row>
    <row r="47" spans="1:5" ht="15">
      <c r="A47" s="3" t="s">
        <v>22</v>
      </c>
      <c r="B47" s="274"/>
      <c r="C47" s="276"/>
      <c r="D47" s="277"/>
      <c r="E47" s="277"/>
    </row>
    <row r="48" spans="2:6" ht="15">
      <c r="B48" s="3"/>
      <c r="C48" s="271"/>
      <c r="D48" s="272"/>
      <c r="E48" s="272"/>
      <c r="F48" s="272"/>
    </row>
    <row r="49" spans="2:6" ht="15">
      <c r="B49" s="3"/>
      <c r="C49" s="270"/>
      <c r="F49" s="270"/>
    </row>
    <row r="50" spans="2:6" ht="15">
      <c r="B50" s="3"/>
      <c r="C50" s="270"/>
      <c r="F50" s="270"/>
    </row>
    <row r="51" spans="2:6" ht="15">
      <c r="B51" s="275"/>
      <c r="C51" s="7"/>
      <c r="F51" s="273"/>
    </row>
  </sheetData>
  <mergeCells count="1">
    <mergeCell ref="C47:E47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U53"/>
  <sheetViews>
    <sheetView zoomScale="75" zoomScaleNormal="75" workbookViewId="0" topLeftCell="A8">
      <selection activeCell="A49" sqref="A49:E53"/>
    </sheetView>
  </sheetViews>
  <sheetFormatPr defaultColWidth="11.5546875" defaultRowHeight="15"/>
  <cols>
    <col min="1" max="1" width="13.3359375" style="3" customWidth="1"/>
    <col min="2" max="2" width="8.6640625" style="9" customWidth="1"/>
    <col min="3" max="3" width="5.10546875" style="0" bestFit="1" customWidth="1"/>
    <col min="4" max="4" width="8.6640625" style="0" bestFit="1" customWidth="1"/>
    <col min="5" max="5" width="6.6640625" style="0" bestFit="1" customWidth="1"/>
    <col min="6" max="6" width="8.6640625" style="0" bestFit="1" customWidth="1"/>
    <col min="7" max="7" width="5.10546875" style="0" bestFit="1" customWidth="1"/>
    <col min="8" max="8" width="8.6640625" style="0" bestFit="1" customWidth="1"/>
    <col min="9" max="9" width="5.10546875" style="0" bestFit="1" customWidth="1"/>
    <col min="10" max="10" width="8.6640625" style="0" bestFit="1" customWidth="1"/>
    <col min="11" max="11" width="4.10546875" style="0" bestFit="1" customWidth="1"/>
    <col min="12" max="12" width="8.6640625" style="0" bestFit="1" customWidth="1"/>
    <col min="13" max="13" width="4.10546875" style="0" bestFit="1" customWidth="1"/>
    <col min="14" max="14" width="8.6640625" style="0" bestFit="1" customWidth="1"/>
    <col min="15" max="15" width="5.5546875" style="0" bestFit="1" customWidth="1"/>
    <col min="16" max="16384" width="8.6640625" style="0" customWidth="1"/>
  </cols>
  <sheetData>
    <row r="1" spans="1:20" s="12" customFormat="1" ht="15">
      <c r="A1" s="85" t="s">
        <v>72</v>
      </c>
      <c r="B1" s="12">
        <v>1998</v>
      </c>
      <c r="D1" s="12">
        <v>1999</v>
      </c>
      <c r="F1" s="12">
        <v>2000</v>
      </c>
      <c r="H1" s="12">
        <v>2001</v>
      </c>
      <c r="J1" s="12">
        <v>2002</v>
      </c>
      <c r="L1" s="12">
        <v>2003</v>
      </c>
      <c r="N1" s="12">
        <v>2004</v>
      </c>
      <c r="P1" s="12">
        <v>2005</v>
      </c>
      <c r="R1" s="12">
        <v>2006</v>
      </c>
      <c r="T1" s="12">
        <v>2007</v>
      </c>
    </row>
    <row r="2" spans="1:20" s="5" customFormat="1" ht="15">
      <c r="A2" s="4"/>
      <c r="B2" s="8" t="s">
        <v>38</v>
      </c>
      <c r="D2" s="8" t="s">
        <v>38</v>
      </c>
      <c r="F2" s="8" t="s">
        <v>38</v>
      </c>
      <c r="H2" s="5" t="s">
        <v>38</v>
      </c>
      <c r="J2" s="5" t="s">
        <v>38</v>
      </c>
      <c r="L2" s="8" t="s">
        <v>38</v>
      </c>
      <c r="N2" s="8" t="s">
        <v>38</v>
      </c>
      <c r="P2" s="8" t="s">
        <v>38</v>
      </c>
      <c r="R2" s="8" t="s">
        <v>38</v>
      </c>
      <c r="T2" s="8" t="s">
        <v>38</v>
      </c>
    </row>
    <row r="3" spans="1:21" s="5" customFormat="1" ht="15">
      <c r="A3" s="4" t="s">
        <v>55</v>
      </c>
      <c r="B3" s="8" t="s">
        <v>41</v>
      </c>
      <c r="C3" s="5" t="s">
        <v>40</v>
      </c>
      <c r="D3" s="8" t="s">
        <v>41</v>
      </c>
      <c r="E3" s="5" t="s">
        <v>40</v>
      </c>
      <c r="F3" s="8" t="s">
        <v>41</v>
      </c>
      <c r="G3" s="5" t="s">
        <v>40</v>
      </c>
      <c r="H3" s="5" t="s">
        <v>41</v>
      </c>
      <c r="I3" s="5" t="s">
        <v>40</v>
      </c>
      <c r="J3" s="5" t="s">
        <v>41</v>
      </c>
      <c r="K3" s="5" t="s">
        <v>40</v>
      </c>
      <c r="L3" s="8" t="s">
        <v>41</v>
      </c>
      <c r="M3" s="5" t="s">
        <v>40</v>
      </c>
      <c r="N3" s="8" t="s">
        <v>41</v>
      </c>
      <c r="O3" s="5" t="s">
        <v>40</v>
      </c>
      <c r="P3" s="8" t="s">
        <v>41</v>
      </c>
      <c r="Q3" s="5" t="s">
        <v>40</v>
      </c>
      <c r="R3" s="8" t="s">
        <v>41</v>
      </c>
      <c r="S3" s="5" t="s">
        <v>40</v>
      </c>
      <c r="T3" s="8" t="s">
        <v>41</v>
      </c>
      <c r="U3" s="5" t="s">
        <v>40</v>
      </c>
    </row>
    <row r="4" spans="1:2" s="5" customFormat="1" ht="15.75" thickBot="1">
      <c r="A4" s="199"/>
      <c r="B4" s="8"/>
    </row>
    <row r="5" spans="1:21" ht="15">
      <c r="A5" s="2" t="s">
        <v>42</v>
      </c>
      <c r="B5" s="28">
        <v>17.8</v>
      </c>
      <c r="C5" s="29">
        <v>157</v>
      </c>
      <c r="D5" s="67">
        <v>18.38</v>
      </c>
      <c r="E5" s="29">
        <v>161</v>
      </c>
      <c r="F5" s="67">
        <v>17.66</v>
      </c>
      <c r="G5" s="29">
        <v>156</v>
      </c>
      <c r="H5" s="112">
        <v>9.51</v>
      </c>
      <c r="I5" s="108">
        <v>6</v>
      </c>
      <c r="J5" s="112">
        <v>21.6</v>
      </c>
      <c r="K5" s="108">
        <v>144</v>
      </c>
      <c r="L5" s="114">
        <v>15.59</v>
      </c>
      <c r="M5" s="29">
        <v>78</v>
      </c>
      <c r="N5" s="115">
        <v>24.11</v>
      </c>
      <c r="O5" s="118">
        <v>152</v>
      </c>
      <c r="P5" s="115">
        <v>25.34</v>
      </c>
      <c r="Q5" s="118">
        <v>161</v>
      </c>
      <c r="R5" s="115">
        <v>23.71</v>
      </c>
      <c r="S5" s="118">
        <v>127</v>
      </c>
      <c r="T5" s="115">
        <v>25.33</v>
      </c>
      <c r="U5" s="118">
        <v>131</v>
      </c>
    </row>
    <row r="6" spans="1:21" ht="15">
      <c r="A6" s="2" t="s">
        <v>43</v>
      </c>
      <c r="B6" s="30">
        <v>14.22</v>
      </c>
      <c r="C6" s="31">
        <v>132</v>
      </c>
      <c r="D6" s="68">
        <v>17.09</v>
      </c>
      <c r="E6" s="31">
        <v>152</v>
      </c>
      <c r="F6" s="68">
        <v>15.53</v>
      </c>
      <c r="G6" s="31">
        <v>127</v>
      </c>
      <c r="H6" s="113">
        <v>20.23</v>
      </c>
      <c r="I6" s="110">
        <v>136</v>
      </c>
      <c r="J6" s="113">
        <v>20.06</v>
      </c>
      <c r="K6" s="110">
        <v>132</v>
      </c>
      <c r="L6" s="111">
        <v>14.84</v>
      </c>
      <c r="M6" s="31">
        <v>69</v>
      </c>
      <c r="N6" s="116">
        <v>20.83</v>
      </c>
      <c r="O6" s="91">
        <v>128</v>
      </c>
      <c r="P6" s="116">
        <v>18.87</v>
      </c>
      <c r="Q6" s="91">
        <v>113</v>
      </c>
      <c r="R6" s="116">
        <v>21.5</v>
      </c>
      <c r="S6" s="91">
        <v>113</v>
      </c>
      <c r="T6" s="116">
        <v>27.95</v>
      </c>
      <c r="U6" s="91">
        <v>134</v>
      </c>
    </row>
    <row r="7" spans="1:21" ht="15">
      <c r="A7" s="2" t="s">
        <v>44</v>
      </c>
      <c r="B7" s="30">
        <v>13.51</v>
      </c>
      <c r="C7" s="31">
        <v>127</v>
      </c>
      <c r="D7" s="68">
        <v>11.83</v>
      </c>
      <c r="E7" s="31">
        <v>90</v>
      </c>
      <c r="F7" s="68">
        <v>14.78</v>
      </c>
      <c r="G7" s="31">
        <v>116</v>
      </c>
      <c r="H7" s="113">
        <v>18.6</v>
      </c>
      <c r="I7" s="110">
        <v>123</v>
      </c>
      <c r="J7" s="113">
        <v>18.38</v>
      </c>
      <c r="K7" s="110">
        <v>118</v>
      </c>
      <c r="L7" s="111">
        <v>14.25</v>
      </c>
      <c r="M7" s="31">
        <v>61</v>
      </c>
      <c r="N7" s="116">
        <v>21.24</v>
      </c>
      <c r="O7" s="91">
        <v>131</v>
      </c>
      <c r="P7" s="116">
        <v>20.93</v>
      </c>
      <c r="Q7" s="91">
        <v>128</v>
      </c>
      <c r="R7" s="116">
        <v>22.12</v>
      </c>
      <c r="S7" s="91">
        <v>117</v>
      </c>
      <c r="T7" s="116">
        <v>27.34</v>
      </c>
      <c r="U7" s="91">
        <v>129</v>
      </c>
    </row>
    <row r="8" spans="1:21" ht="15">
      <c r="A8" s="2" t="s">
        <v>56</v>
      </c>
      <c r="B8" s="30">
        <v>14.08</v>
      </c>
      <c r="C8" s="31">
        <v>131</v>
      </c>
      <c r="D8" s="68">
        <v>12.74</v>
      </c>
      <c r="E8" s="31">
        <v>113</v>
      </c>
      <c r="F8" s="68">
        <v>15.02</v>
      </c>
      <c r="G8" s="31">
        <v>121</v>
      </c>
      <c r="H8" s="111">
        <v>15.64</v>
      </c>
      <c r="I8" s="31">
        <v>99</v>
      </c>
      <c r="J8" s="111">
        <v>16.06</v>
      </c>
      <c r="K8" s="31">
        <v>100</v>
      </c>
      <c r="L8" s="111">
        <v>12.8</v>
      </c>
      <c r="M8" s="31">
        <v>52</v>
      </c>
      <c r="N8" s="116">
        <v>17.13</v>
      </c>
      <c r="O8" s="91">
        <v>101</v>
      </c>
      <c r="P8" s="116">
        <v>18.05</v>
      </c>
      <c r="Q8" s="91">
        <v>107</v>
      </c>
      <c r="R8" s="116">
        <v>20.4</v>
      </c>
      <c r="S8" s="91">
        <v>106</v>
      </c>
      <c r="T8" s="116"/>
      <c r="U8" s="91"/>
    </row>
    <row r="9" spans="1:21" ht="15">
      <c r="A9" s="2" t="s">
        <v>46</v>
      </c>
      <c r="B9" s="30">
        <v>11</v>
      </c>
      <c r="C9" s="31">
        <v>69</v>
      </c>
      <c r="D9" s="68">
        <v>12.03</v>
      </c>
      <c r="E9" s="31">
        <v>95</v>
      </c>
      <c r="F9" s="68">
        <v>14.42</v>
      </c>
      <c r="G9" s="31">
        <v>108</v>
      </c>
      <c r="H9" s="111">
        <v>16.08</v>
      </c>
      <c r="I9" s="31">
        <v>103</v>
      </c>
      <c r="J9" s="111">
        <v>15.19</v>
      </c>
      <c r="K9" s="31">
        <v>87</v>
      </c>
      <c r="L9" s="111">
        <v>12.47</v>
      </c>
      <c r="M9" s="31">
        <v>38</v>
      </c>
      <c r="N9" s="116">
        <v>18.91</v>
      </c>
      <c r="O9" s="91">
        <v>114</v>
      </c>
      <c r="P9" s="116">
        <v>15.38</v>
      </c>
      <c r="Q9" s="91">
        <v>77</v>
      </c>
      <c r="R9" s="116">
        <v>19.29</v>
      </c>
      <c r="S9" s="91">
        <v>98</v>
      </c>
      <c r="T9" s="116"/>
      <c r="U9" s="91"/>
    </row>
    <row r="10" spans="1:21" ht="15">
      <c r="A10" s="2" t="s">
        <v>47</v>
      </c>
      <c r="B10" s="30">
        <v>10.8</v>
      </c>
      <c r="C10" s="31">
        <v>64</v>
      </c>
      <c r="D10" s="68">
        <v>11.48</v>
      </c>
      <c r="E10" s="31">
        <v>81</v>
      </c>
      <c r="F10" s="68">
        <v>12.88</v>
      </c>
      <c r="G10" s="31">
        <v>74</v>
      </c>
      <c r="H10" s="111">
        <v>15.31</v>
      </c>
      <c r="I10" s="31">
        <v>94</v>
      </c>
      <c r="J10" s="111">
        <v>12.77</v>
      </c>
      <c r="K10" s="31">
        <v>51</v>
      </c>
      <c r="L10" s="111">
        <v>12.54</v>
      </c>
      <c r="M10" s="31">
        <v>39</v>
      </c>
      <c r="N10" s="116">
        <v>16.12</v>
      </c>
      <c r="O10" s="91">
        <v>88</v>
      </c>
      <c r="P10" s="116">
        <v>9.69</v>
      </c>
      <c r="Q10" s="91">
        <v>0</v>
      </c>
      <c r="R10" s="116">
        <v>18.45</v>
      </c>
      <c r="S10" s="91">
        <v>88</v>
      </c>
      <c r="T10" s="116"/>
      <c r="U10" s="91"/>
    </row>
    <row r="11" spans="1:21" ht="15">
      <c r="A11" s="2" t="s">
        <v>48</v>
      </c>
      <c r="B11" s="30">
        <v>12.62</v>
      </c>
      <c r="C11" s="31">
        <v>110</v>
      </c>
      <c r="D11" s="68">
        <v>11.87</v>
      </c>
      <c r="E11" s="31">
        <v>91</v>
      </c>
      <c r="F11" s="68">
        <v>14.06</v>
      </c>
      <c r="G11" s="31">
        <v>100</v>
      </c>
      <c r="H11" s="111">
        <v>13.99</v>
      </c>
      <c r="I11" s="31">
        <v>74</v>
      </c>
      <c r="J11" s="111">
        <v>9.33</v>
      </c>
      <c r="K11" s="31">
        <v>44</v>
      </c>
      <c r="L11" s="111">
        <v>12.1</v>
      </c>
      <c r="M11" s="31">
        <v>33</v>
      </c>
      <c r="N11" s="116">
        <v>16.41</v>
      </c>
      <c r="O11" s="91">
        <v>92</v>
      </c>
      <c r="P11" s="116">
        <v>9.69</v>
      </c>
      <c r="Q11" s="91">
        <v>0</v>
      </c>
      <c r="R11" s="116">
        <v>18.62</v>
      </c>
      <c r="S11" s="91">
        <v>90</v>
      </c>
      <c r="T11" s="116"/>
      <c r="U11" s="91"/>
    </row>
    <row r="12" spans="1:21" ht="15">
      <c r="A12" s="2" t="s">
        <v>49</v>
      </c>
      <c r="B12" s="30">
        <v>11.71</v>
      </c>
      <c r="C12" s="31">
        <v>87</v>
      </c>
      <c r="D12" s="68">
        <v>11.36</v>
      </c>
      <c r="E12" s="31">
        <v>78</v>
      </c>
      <c r="F12" s="68">
        <v>13.47</v>
      </c>
      <c r="G12" s="31">
        <v>87</v>
      </c>
      <c r="H12" s="111">
        <v>14.9</v>
      </c>
      <c r="I12" s="31">
        <v>101</v>
      </c>
      <c r="J12" s="111">
        <v>10.34</v>
      </c>
      <c r="K12" s="31">
        <v>15</v>
      </c>
      <c r="L12" s="111">
        <v>15.53</v>
      </c>
      <c r="M12" s="31">
        <v>80</v>
      </c>
      <c r="N12" s="116">
        <v>16.19</v>
      </c>
      <c r="O12" s="91">
        <v>89</v>
      </c>
      <c r="P12" s="116">
        <v>9.69</v>
      </c>
      <c r="Q12" s="91">
        <v>0</v>
      </c>
      <c r="R12" s="116">
        <v>15.93</v>
      </c>
      <c r="S12" s="91">
        <v>58</v>
      </c>
      <c r="T12" s="116"/>
      <c r="U12" s="91"/>
    </row>
    <row r="13" spans="1:21" ht="15">
      <c r="A13" s="2" t="s">
        <v>50</v>
      </c>
      <c r="B13" s="30">
        <v>12.03</v>
      </c>
      <c r="C13" s="31">
        <v>95</v>
      </c>
      <c r="D13" s="68">
        <v>9.06</v>
      </c>
      <c r="E13" s="31">
        <v>20</v>
      </c>
      <c r="F13" s="68">
        <v>9.73</v>
      </c>
      <c r="G13" s="31">
        <v>9</v>
      </c>
      <c r="H13" s="111">
        <v>16.21</v>
      </c>
      <c r="I13" s="31">
        <v>104</v>
      </c>
      <c r="J13" s="111">
        <v>17.73</v>
      </c>
      <c r="K13" s="31">
        <v>104</v>
      </c>
      <c r="L13" s="111">
        <v>13.85</v>
      </c>
      <c r="M13" s="31">
        <v>57</v>
      </c>
      <c r="N13" s="116">
        <v>16.34</v>
      </c>
      <c r="O13" s="91">
        <v>91</v>
      </c>
      <c r="P13" s="116">
        <v>9.69</v>
      </c>
      <c r="Q13" s="91">
        <v>0</v>
      </c>
      <c r="R13" s="116">
        <v>11.16</v>
      </c>
      <c r="S13" s="91">
        <v>1</v>
      </c>
      <c r="T13" s="116"/>
      <c r="U13" s="91"/>
    </row>
    <row r="14" spans="1:21" ht="15">
      <c r="A14" s="2" t="s">
        <v>51</v>
      </c>
      <c r="B14" s="30">
        <v>12.82</v>
      </c>
      <c r="C14" s="31">
        <v>115</v>
      </c>
      <c r="D14" s="68">
        <v>9.58</v>
      </c>
      <c r="E14" s="31">
        <v>33</v>
      </c>
      <c r="F14" s="68">
        <v>9.33</v>
      </c>
      <c r="G14" s="31">
        <v>0</v>
      </c>
      <c r="H14" s="111">
        <v>17.01</v>
      </c>
      <c r="I14" s="31">
        <v>109</v>
      </c>
      <c r="J14" s="111">
        <v>0</v>
      </c>
      <c r="K14" s="31">
        <v>0</v>
      </c>
      <c r="L14" s="111">
        <v>9.69</v>
      </c>
      <c r="M14" s="31">
        <v>0</v>
      </c>
      <c r="N14" s="116">
        <v>18.64</v>
      </c>
      <c r="O14" s="91">
        <v>112</v>
      </c>
      <c r="P14" s="116">
        <v>18.59</v>
      </c>
      <c r="Q14" s="91">
        <v>111</v>
      </c>
      <c r="R14" s="116">
        <v>11.07</v>
      </c>
      <c r="S14" s="91">
        <v>0</v>
      </c>
      <c r="T14" s="116"/>
      <c r="U14" s="91"/>
    </row>
    <row r="15" spans="1:21" ht="15">
      <c r="A15" s="2" t="s">
        <v>52</v>
      </c>
      <c r="B15" s="30">
        <v>12.94</v>
      </c>
      <c r="C15" s="31">
        <v>118</v>
      </c>
      <c r="D15" s="68">
        <v>13.22</v>
      </c>
      <c r="E15" s="31">
        <v>125</v>
      </c>
      <c r="F15" s="68">
        <v>9.33</v>
      </c>
      <c r="G15" s="31">
        <v>0</v>
      </c>
      <c r="H15" s="111">
        <v>19.03</v>
      </c>
      <c r="I15" s="31">
        <v>124</v>
      </c>
      <c r="J15" s="111">
        <v>16.53</v>
      </c>
      <c r="K15" s="31">
        <v>91</v>
      </c>
      <c r="L15" s="111">
        <v>18.23</v>
      </c>
      <c r="M15" s="31">
        <v>109</v>
      </c>
      <c r="N15" s="116">
        <v>19.46</v>
      </c>
      <c r="O15" s="91">
        <v>118</v>
      </c>
      <c r="P15" s="116">
        <v>19.9</v>
      </c>
      <c r="Q15" s="91">
        <v>133</v>
      </c>
      <c r="R15" s="116">
        <v>9.54</v>
      </c>
      <c r="S15" s="91">
        <v>0</v>
      </c>
      <c r="T15" s="116"/>
      <c r="U15" s="91"/>
    </row>
    <row r="16" spans="1:21" ht="15.75" thickBot="1">
      <c r="A16" s="2" t="s">
        <v>53</v>
      </c>
      <c r="B16" s="30">
        <v>15.37</v>
      </c>
      <c r="C16" s="31">
        <v>140</v>
      </c>
      <c r="D16" s="68">
        <v>15.37</v>
      </c>
      <c r="E16" s="31">
        <v>140</v>
      </c>
      <c r="F16" s="68">
        <v>9.12</v>
      </c>
      <c r="G16" s="31">
        <v>0</v>
      </c>
      <c r="H16" s="111">
        <v>21.6</v>
      </c>
      <c r="I16" s="31">
        <v>144</v>
      </c>
      <c r="J16" s="111">
        <v>16.67</v>
      </c>
      <c r="K16" s="31">
        <v>93</v>
      </c>
      <c r="L16" s="111">
        <v>23.56</v>
      </c>
      <c r="M16" s="31">
        <v>148</v>
      </c>
      <c r="N16" s="116">
        <v>24.93</v>
      </c>
      <c r="O16" s="91">
        <v>158</v>
      </c>
      <c r="P16" s="116">
        <v>30.77</v>
      </c>
      <c r="Q16" s="91">
        <v>181</v>
      </c>
      <c r="R16" s="116">
        <v>12.06</v>
      </c>
      <c r="S16" s="91">
        <v>34</v>
      </c>
      <c r="T16" s="116"/>
      <c r="U16" s="91"/>
    </row>
    <row r="17" spans="1:21" s="1" customFormat="1" ht="15.75" thickBot="1">
      <c r="A17" s="2"/>
      <c r="B17" s="44">
        <f>SUM(B5:B16)</f>
        <v>158.9</v>
      </c>
      <c r="C17" s="46">
        <f>SUM(C5:C16)</f>
        <v>1345</v>
      </c>
      <c r="D17" s="69">
        <f aca="true" t="shared" si="0" ref="D17:I17">SUM(D5:D16)</f>
        <v>154.01000000000002</v>
      </c>
      <c r="E17" s="74">
        <f t="shared" si="0"/>
        <v>1179</v>
      </c>
      <c r="F17" s="69">
        <f t="shared" si="0"/>
        <v>155.33</v>
      </c>
      <c r="G17" s="74">
        <f t="shared" si="0"/>
        <v>898</v>
      </c>
      <c r="H17" s="73">
        <f t="shared" si="0"/>
        <v>198.10999999999999</v>
      </c>
      <c r="I17" s="46">
        <f t="shared" si="0"/>
        <v>1217</v>
      </c>
      <c r="J17" s="73">
        <f aca="true" t="shared" si="1" ref="J17:O17">SUM(J5:J16)</f>
        <v>174.65999999999997</v>
      </c>
      <c r="K17" s="46">
        <f t="shared" si="1"/>
        <v>979</v>
      </c>
      <c r="L17" s="46">
        <f t="shared" si="1"/>
        <v>175.45</v>
      </c>
      <c r="M17" s="46">
        <f t="shared" si="1"/>
        <v>764</v>
      </c>
      <c r="N17" s="193">
        <f t="shared" si="1"/>
        <v>230.31000000000003</v>
      </c>
      <c r="O17" s="120">
        <f t="shared" si="1"/>
        <v>1374</v>
      </c>
      <c r="P17" s="193">
        <f aca="true" t="shared" si="2" ref="P17:U17">SUM(P5:P16)</f>
        <v>206.59</v>
      </c>
      <c r="Q17" s="120">
        <f t="shared" si="2"/>
        <v>1011</v>
      </c>
      <c r="R17" s="193">
        <f t="shared" si="2"/>
        <v>203.84999999999997</v>
      </c>
      <c r="S17" s="120">
        <f t="shared" si="2"/>
        <v>832</v>
      </c>
      <c r="T17" s="193">
        <f t="shared" si="2"/>
        <v>80.62</v>
      </c>
      <c r="U17" s="120">
        <f t="shared" si="2"/>
        <v>394</v>
      </c>
    </row>
    <row r="18" spans="2:14" ht="15">
      <c r="B18"/>
      <c r="N18" s="197"/>
    </row>
    <row r="49" spans="1:4" ht="15">
      <c r="A49" s="274"/>
      <c r="B49" s="276"/>
      <c r="C49" s="277"/>
      <c r="D49" s="277"/>
    </row>
    <row r="50" spans="2:5" ht="15">
      <c r="B50" s="271"/>
      <c r="C50" s="272"/>
      <c r="D50" s="272"/>
      <c r="E50" s="272"/>
    </row>
    <row r="51" spans="2:5" ht="15">
      <c r="B51" s="270"/>
      <c r="E51" s="270"/>
    </row>
    <row r="52" spans="2:5" ht="15">
      <c r="B52" s="270"/>
      <c r="E52" s="270"/>
    </row>
    <row r="53" spans="1:5" ht="15">
      <c r="A53" s="275"/>
      <c r="B53" s="7"/>
      <c r="E53" s="273"/>
    </row>
  </sheetData>
  <mergeCells count="1">
    <mergeCell ref="B49:D49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1">
      <selection activeCell="A45" sqref="A45"/>
    </sheetView>
  </sheetViews>
  <sheetFormatPr defaultColWidth="11.5546875" defaultRowHeight="15"/>
  <cols>
    <col min="1" max="1" width="10.3359375" style="3" customWidth="1"/>
    <col min="2" max="2" width="8.6640625" style="9" customWidth="1"/>
    <col min="3" max="3" width="7.3359375" style="0" bestFit="1" customWidth="1"/>
    <col min="4" max="4" width="8.6640625" style="0" customWidth="1"/>
    <col min="5" max="5" width="7.3359375" style="0" bestFit="1" customWidth="1"/>
    <col min="6" max="6" width="8.6640625" style="0" customWidth="1"/>
    <col min="7" max="7" width="7.3359375" style="0" bestFit="1" customWidth="1"/>
    <col min="8" max="8" width="8.6640625" style="0" customWidth="1"/>
    <col min="9" max="9" width="3.99609375" style="0" bestFit="1" customWidth="1"/>
    <col min="10" max="16384" width="8.6640625" style="0" customWidth="1"/>
  </cols>
  <sheetData>
    <row r="1" spans="1:8" s="12" customFormat="1" ht="15">
      <c r="A1" s="12">
        <v>4635016</v>
      </c>
      <c r="B1" s="12">
        <v>1998</v>
      </c>
      <c r="D1" s="12">
        <v>1999</v>
      </c>
      <c r="F1" s="12">
        <v>2000</v>
      </c>
      <c r="H1" s="12">
        <v>2001</v>
      </c>
    </row>
    <row r="2" spans="1:12" s="5" customFormat="1" ht="15">
      <c r="A2" s="4"/>
      <c r="B2" s="8" t="s">
        <v>38</v>
      </c>
      <c r="D2" s="8" t="s">
        <v>38</v>
      </c>
      <c r="F2" s="8" t="s">
        <v>38</v>
      </c>
      <c r="H2" s="8" t="s">
        <v>38</v>
      </c>
      <c r="J2" s="8"/>
      <c r="L2" s="8"/>
    </row>
    <row r="3" spans="1:12" s="5" customFormat="1" ht="15">
      <c r="A3" s="4" t="s">
        <v>55</v>
      </c>
      <c r="B3" s="8" t="s">
        <v>41</v>
      </c>
      <c r="C3" s="5" t="s">
        <v>40</v>
      </c>
      <c r="D3" s="8" t="s">
        <v>41</v>
      </c>
      <c r="E3" s="5" t="s">
        <v>40</v>
      </c>
      <c r="F3" s="8" t="s">
        <v>41</v>
      </c>
      <c r="G3" s="5" t="s">
        <v>40</v>
      </c>
      <c r="H3" s="8" t="s">
        <v>41</v>
      </c>
      <c r="I3" s="5" t="s">
        <v>40</v>
      </c>
      <c r="J3" s="8"/>
      <c r="K3" s="203" t="s">
        <v>83</v>
      </c>
      <c r="L3" s="8"/>
    </row>
    <row r="4" spans="1:2" s="5" customFormat="1" ht="15.75" thickBot="1">
      <c r="A4" s="4"/>
      <c r="B4" s="8"/>
    </row>
    <row r="5" spans="1:9" ht="15">
      <c r="A5" s="2" t="s">
        <v>42</v>
      </c>
      <c r="B5" s="28">
        <v>0</v>
      </c>
      <c r="C5" s="41"/>
      <c r="D5" s="71">
        <v>503.07</v>
      </c>
      <c r="E5" s="29">
        <v>3570</v>
      </c>
      <c r="F5" s="71">
        <v>453.18</v>
      </c>
      <c r="G5" s="29">
        <v>3210</v>
      </c>
      <c r="H5" s="114"/>
      <c r="I5" s="29"/>
    </row>
    <row r="6" spans="1:9" ht="15">
      <c r="A6" s="2" t="s">
        <v>43</v>
      </c>
      <c r="B6" s="30">
        <v>0</v>
      </c>
      <c r="C6" s="42"/>
      <c r="D6" s="72">
        <v>314.58</v>
      </c>
      <c r="E6" s="31">
        <v>2210</v>
      </c>
      <c r="F6" s="72">
        <v>519.37</v>
      </c>
      <c r="G6" s="31">
        <v>3200</v>
      </c>
      <c r="I6" s="31"/>
    </row>
    <row r="7" spans="1:9" ht="15">
      <c r="A7" s="2" t="s">
        <v>44</v>
      </c>
      <c r="B7" s="30">
        <v>0</v>
      </c>
      <c r="C7" s="42"/>
      <c r="D7" s="72">
        <v>390.81</v>
      </c>
      <c r="E7" s="31">
        <v>2760</v>
      </c>
      <c r="F7" s="72">
        <v>315.43</v>
      </c>
      <c r="G7" s="31">
        <v>1920</v>
      </c>
      <c r="H7" s="111"/>
      <c r="I7" s="31"/>
    </row>
    <row r="8" spans="1:9" ht="15">
      <c r="A8" s="2" t="s">
        <v>56</v>
      </c>
      <c r="B8" s="30">
        <v>0</v>
      </c>
      <c r="C8" s="42"/>
      <c r="D8" s="72">
        <v>228.64</v>
      </c>
      <c r="E8" s="31">
        <v>1590</v>
      </c>
      <c r="F8" s="72">
        <v>286.84</v>
      </c>
      <c r="G8" s="31">
        <v>1740</v>
      </c>
      <c r="H8" s="111"/>
      <c r="I8" s="31"/>
    </row>
    <row r="9" spans="1:9" ht="15">
      <c r="A9" s="2" t="s">
        <v>46</v>
      </c>
      <c r="B9" s="30">
        <v>0</v>
      </c>
      <c r="C9" s="42"/>
      <c r="D9" s="72">
        <v>110.39</v>
      </c>
      <c r="E9" s="31">
        <v>1110</v>
      </c>
      <c r="F9" s="72">
        <v>120.59</v>
      </c>
      <c r="G9" s="31">
        <v>1050</v>
      </c>
      <c r="H9" s="111"/>
      <c r="I9" s="31"/>
    </row>
    <row r="10" spans="1:9" ht="15">
      <c r="A10" s="2" t="s">
        <v>47</v>
      </c>
      <c r="B10" s="30">
        <v>0</v>
      </c>
      <c r="C10" s="42"/>
      <c r="D10" s="72">
        <v>131.55</v>
      </c>
      <c r="E10" s="31">
        <v>1340</v>
      </c>
      <c r="F10" s="72">
        <v>100.5</v>
      </c>
      <c r="G10" s="31">
        <v>860</v>
      </c>
      <c r="H10" s="111"/>
      <c r="I10" s="31"/>
    </row>
    <row r="11" spans="1:9" ht="15">
      <c r="A11" s="2" t="s">
        <v>48</v>
      </c>
      <c r="B11" s="30">
        <v>0</v>
      </c>
      <c r="C11" s="42"/>
      <c r="D11" s="72">
        <v>34.95</v>
      </c>
      <c r="E11" s="31">
        <v>290</v>
      </c>
      <c r="F11" s="72">
        <v>40.19</v>
      </c>
      <c r="G11" s="31">
        <v>290</v>
      </c>
      <c r="H11" s="111"/>
      <c r="I11" s="31"/>
    </row>
    <row r="12" spans="1:9" ht="15">
      <c r="A12" s="2" t="s">
        <v>49</v>
      </c>
      <c r="B12" s="30">
        <v>0</v>
      </c>
      <c r="C12" s="42"/>
      <c r="D12" s="72">
        <v>0</v>
      </c>
      <c r="E12" s="31">
        <v>0</v>
      </c>
      <c r="F12" s="72">
        <v>33.84</v>
      </c>
      <c r="G12" s="31">
        <v>230</v>
      </c>
      <c r="H12" s="111"/>
      <c r="I12" s="31"/>
    </row>
    <row r="13" spans="1:9" ht="15">
      <c r="A13" s="2" t="s">
        <v>50</v>
      </c>
      <c r="B13" s="30">
        <v>0</v>
      </c>
      <c r="C13" s="42"/>
      <c r="D13" s="72">
        <v>45.07</v>
      </c>
      <c r="E13" s="31">
        <v>400</v>
      </c>
      <c r="F13" s="72">
        <v>62.29</v>
      </c>
      <c r="G13" s="31">
        <v>510</v>
      </c>
      <c r="H13" s="111"/>
      <c r="I13" s="31"/>
    </row>
    <row r="14" spans="1:9" ht="15">
      <c r="A14" s="2" t="s">
        <v>51</v>
      </c>
      <c r="B14" s="30">
        <v>32.19</v>
      </c>
      <c r="C14" s="42">
        <v>260</v>
      </c>
      <c r="D14" s="72">
        <v>42.29</v>
      </c>
      <c r="E14" s="31">
        <v>540</v>
      </c>
      <c r="F14" s="72">
        <v>121.48</v>
      </c>
      <c r="G14" s="31">
        <v>1080</v>
      </c>
      <c r="H14" s="111"/>
      <c r="I14" s="31"/>
    </row>
    <row r="15" spans="1:9" ht="15">
      <c r="A15" s="2" t="s">
        <v>52</v>
      </c>
      <c r="B15" s="30">
        <v>125</v>
      </c>
      <c r="C15" s="42">
        <v>1270</v>
      </c>
      <c r="D15" s="72">
        <v>121.43</v>
      </c>
      <c r="E15" s="31">
        <v>1230</v>
      </c>
      <c r="F15" s="72">
        <v>155.74</v>
      </c>
      <c r="G15" s="31">
        <v>1410</v>
      </c>
      <c r="H15" s="111"/>
      <c r="I15" s="31"/>
    </row>
    <row r="16" spans="1:9" ht="15.75" thickBot="1">
      <c r="A16" s="2" t="s">
        <v>53</v>
      </c>
      <c r="B16" s="53">
        <v>260.52</v>
      </c>
      <c r="C16" s="54">
        <v>1820</v>
      </c>
      <c r="D16" s="94">
        <v>274.38</v>
      </c>
      <c r="E16" s="43">
        <v>1920</v>
      </c>
      <c r="F16" s="94">
        <v>7.77</v>
      </c>
      <c r="G16" s="43">
        <v>60</v>
      </c>
      <c r="H16" s="111"/>
      <c r="I16" s="31"/>
    </row>
    <row r="17" spans="1:9" s="18" customFormat="1" ht="15.75" thickBot="1">
      <c r="A17" s="17" t="s">
        <v>54</v>
      </c>
      <c r="B17" s="63">
        <f aca="true" t="shared" si="0" ref="B17:G17">SUM(B5:B16)</f>
        <v>417.71</v>
      </c>
      <c r="C17" s="63">
        <f t="shared" si="0"/>
        <v>3350</v>
      </c>
      <c r="D17" s="63">
        <f t="shared" si="0"/>
        <v>2197.16</v>
      </c>
      <c r="E17" s="100">
        <f t="shared" si="0"/>
        <v>16960</v>
      </c>
      <c r="F17" s="63">
        <f t="shared" si="0"/>
        <v>2217.22</v>
      </c>
      <c r="G17" s="101">
        <f t="shared" si="0"/>
        <v>15560</v>
      </c>
      <c r="H17" s="128">
        <f>SUM(H5:H16)</f>
        <v>0</v>
      </c>
      <c r="I17" s="126">
        <f>SUM(I5:I16)</f>
        <v>0</v>
      </c>
    </row>
    <row r="45" ht="15">
      <c r="A45" s="3" t="s">
        <v>24</v>
      </c>
    </row>
    <row r="46" spans="1:4" ht="15">
      <c r="A46" s="274"/>
      <c r="B46" s="276"/>
      <c r="C46" s="277"/>
      <c r="D46" s="277"/>
    </row>
    <row r="47" spans="2:5" ht="15">
      <c r="B47" s="271"/>
      <c r="C47" s="272"/>
      <c r="D47" s="272"/>
      <c r="E47" s="272"/>
    </row>
    <row r="48" spans="2:5" ht="15">
      <c r="B48" s="270"/>
      <c r="E48" s="270"/>
    </row>
    <row r="49" spans="2:5" ht="15">
      <c r="B49" s="270"/>
      <c r="E49" s="270"/>
    </row>
    <row r="50" spans="1:5" ht="15">
      <c r="A50" s="275"/>
      <c r="B50" s="7"/>
      <c r="E50" s="273"/>
    </row>
  </sheetData>
  <mergeCells count="1">
    <mergeCell ref="B46:D46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U48"/>
  <sheetViews>
    <sheetView zoomScale="75" zoomScaleNormal="75" workbookViewId="0" topLeftCell="A3">
      <pane xSplit="1" topLeftCell="B1" activePane="topRight" state="frozen"/>
      <selection pane="topLeft" activeCell="A1" sqref="A1"/>
      <selection pane="topRight" activeCell="T30" sqref="T30"/>
    </sheetView>
  </sheetViews>
  <sheetFormatPr defaultColWidth="11.5546875" defaultRowHeight="15"/>
  <cols>
    <col min="1" max="1" width="14.3359375" style="3" bestFit="1" customWidth="1"/>
    <col min="2" max="2" width="8.6640625" style="9" customWidth="1"/>
    <col min="3" max="3" width="4.10546875" style="0" bestFit="1" customWidth="1"/>
    <col min="4" max="4" width="8.6640625" style="0" bestFit="1" customWidth="1"/>
    <col min="5" max="5" width="5.10546875" style="0" bestFit="1" customWidth="1"/>
    <col min="6" max="6" width="8.6640625" style="0" bestFit="1" customWidth="1"/>
    <col min="7" max="7" width="5.10546875" style="0" bestFit="1" customWidth="1"/>
    <col min="8" max="8" width="8.6640625" style="0" bestFit="1" customWidth="1"/>
    <col min="9" max="9" width="5.10546875" style="0" bestFit="1" customWidth="1"/>
    <col min="10" max="10" width="8.6640625" style="0" customWidth="1"/>
    <col min="11" max="11" width="5.10546875" style="0" bestFit="1" customWidth="1"/>
    <col min="12" max="12" width="8.6640625" style="0" customWidth="1"/>
    <col min="13" max="13" width="5.10546875" style="0" bestFit="1" customWidth="1"/>
    <col min="14" max="14" width="8.6640625" style="0" customWidth="1"/>
    <col min="15" max="15" width="5.5546875" style="0" bestFit="1" customWidth="1"/>
    <col min="16" max="16384" width="8.6640625" style="0" customWidth="1"/>
  </cols>
  <sheetData>
    <row r="1" spans="1:21" s="14" customFormat="1" ht="15">
      <c r="A1" s="205" t="s">
        <v>72</v>
      </c>
      <c r="B1" s="12">
        <v>1998</v>
      </c>
      <c r="D1" s="12">
        <v>1999</v>
      </c>
      <c r="F1" s="12">
        <v>2000</v>
      </c>
      <c r="H1" s="60">
        <v>2001</v>
      </c>
      <c r="J1" s="60">
        <v>2002</v>
      </c>
      <c r="L1" s="12">
        <v>2003</v>
      </c>
      <c r="M1" s="12"/>
      <c r="N1" s="12">
        <v>2004</v>
      </c>
      <c r="O1" s="12"/>
      <c r="P1" s="12">
        <v>2005</v>
      </c>
      <c r="Q1" s="12"/>
      <c r="R1" s="12">
        <v>2006</v>
      </c>
      <c r="S1" s="12"/>
      <c r="T1" s="12">
        <v>2007</v>
      </c>
      <c r="U1" s="12"/>
    </row>
    <row r="2" spans="1:20" s="5" customFormat="1" ht="15">
      <c r="A2" s="4"/>
      <c r="B2" s="8" t="s">
        <v>38</v>
      </c>
      <c r="D2" s="8" t="s">
        <v>38</v>
      </c>
      <c r="F2" s="8" t="s">
        <v>38</v>
      </c>
      <c r="H2" s="5" t="s">
        <v>38</v>
      </c>
      <c r="J2" s="5" t="s">
        <v>38</v>
      </c>
      <c r="L2" s="8" t="s">
        <v>38</v>
      </c>
      <c r="N2" s="8" t="s">
        <v>38</v>
      </c>
      <c r="P2" s="8" t="s">
        <v>38</v>
      </c>
      <c r="R2" s="8" t="s">
        <v>38</v>
      </c>
      <c r="T2" s="8" t="s">
        <v>38</v>
      </c>
    </row>
    <row r="3" spans="1:21" s="5" customFormat="1" ht="15">
      <c r="A3" s="4" t="s">
        <v>55</v>
      </c>
      <c r="B3" s="8" t="s">
        <v>41</v>
      </c>
      <c r="C3" s="5" t="s">
        <v>40</v>
      </c>
      <c r="D3" s="8" t="s">
        <v>41</v>
      </c>
      <c r="E3" s="5" t="s">
        <v>40</v>
      </c>
      <c r="F3" s="8" t="s">
        <v>41</v>
      </c>
      <c r="G3" s="5" t="s">
        <v>40</v>
      </c>
      <c r="H3" s="5" t="s">
        <v>41</v>
      </c>
      <c r="I3" s="5" t="s">
        <v>40</v>
      </c>
      <c r="J3" s="5" t="s">
        <v>41</v>
      </c>
      <c r="K3" s="5" t="s">
        <v>40</v>
      </c>
      <c r="L3" s="8" t="s">
        <v>41</v>
      </c>
      <c r="M3" s="5" t="s">
        <v>40</v>
      </c>
      <c r="N3" s="8" t="s">
        <v>41</v>
      </c>
      <c r="O3" s="5" t="s">
        <v>40</v>
      </c>
      <c r="P3" s="8" t="s">
        <v>41</v>
      </c>
      <c r="Q3" s="5" t="s">
        <v>40</v>
      </c>
      <c r="R3" s="8" t="s">
        <v>41</v>
      </c>
      <c r="S3" s="5" t="s">
        <v>40</v>
      </c>
      <c r="T3" s="8" t="s">
        <v>41</v>
      </c>
      <c r="U3" s="5" t="s">
        <v>40</v>
      </c>
    </row>
    <row r="4" spans="1:2" s="5" customFormat="1" ht="15.75" thickBot="1">
      <c r="A4" s="4"/>
      <c r="B4" s="8"/>
    </row>
    <row r="5" spans="1:21" ht="15">
      <c r="A5" s="2" t="s">
        <v>42</v>
      </c>
      <c r="B5" s="28">
        <v>22</v>
      </c>
      <c r="C5" s="29"/>
      <c r="D5" s="67">
        <v>17.69</v>
      </c>
      <c r="E5" s="29">
        <v>68</v>
      </c>
      <c r="F5" s="67">
        <v>35.44</v>
      </c>
      <c r="G5" s="29">
        <v>196</v>
      </c>
      <c r="H5" s="112">
        <v>35.79</v>
      </c>
      <c r="I5" s="108">
        <v>205</v>
      </c>
      <c r="J5" s="112">
        <v>42.94</v>
      </c>
      <c r="K5" s="108">
        <v>257</v>
      </c>
      <c r="L5" s="114">
        <v>47.95</v>
      </c>
      <c r="M5" s="29">
        <v>270</v>
      </c>
      <c r="N5" s="115">
        <v>53.1</v>
      </c>
      <c r="O5" s="118">
        <v>313</v>
      </c>
      <c r="P5" s="115">
        <v>61.7</v>
      </c>
      <c r="Q5" s="118">
        <v>377</v>
      </c>
      <c r="R5" s="115">
        <v>49.52</v>
      </c>
      <c r="S5" s="118">
        <v>240</v>
      </c>
      <c r="T5" s="115">
        <v>47.72</v>
      </c>
      <c r="U5" s="118">
        <v>246</v>
      </c>
    </row>
    <row r="6" spans="1:21" ht="15">
      <c r="A6" s="2" t="s">
        <v>43</v>
      </c>
      <c r="B6" s="30">
        <v>35</v>
      </c>
      <c r="C6" s="31"/>
      <c r="D6" s="68">
        <v>29.34</v>
      </c>
      <c r="E6" s="31">
        <v>152</v>
      </c>
      <c r="F6" s="68">
        <v>56.35</v>
      </c>
      <c r="G6" s="31">
        <v>294</v>
      </c>
      <c r="H6" s="113">
        <v>42.11</v>
      </c>
      <c r="I6" s="110">
        <v>256</v>
      </c>
      <c r="J6" s="113">
        <v>49.11</v>
      </c>
      <c r="K6" s="110">
        <v>306</v>
      </c>
      <c r="L6" s="111">
        <v>54.9</v>
      </c>
      <c r="M6" s="31">
        <v>324</v>
      </c>
      <c r="N6" s="116">
        <v>68.54</v>
      </c>
      <c r="O6" s="91">
        <v>428</v>
      </c>
      <c r="P6" s="116">
        <v>67.4</v>
      </c>
      <c r="Q6" s="91">
        <v>418</v>
      </c>
      <c r="R6" s="116">
        <v>71.8</v>
      </c>
      <c r="S6" s="91">
        <v>384</v>
      </c>
      <c r="T6" s="116">
        <v>118.85</v>
      </c>
      <c r="U6" s="91">
        <v>697</v>
      </c>
    </row>
    <row r="7" spans="1:21" ht="15">
      <c r="A7" s="2" t="s">
        <v>44</v>
      </c>
      <c r="B7" s="30">
        <v>47</v>
      </c>
      <c r="C7" s="31"/>
      <c r="D7" s="68">
        <v>44.17</v>
      </c>
      <c r="E7" s="31">
        <v>259</v>
      </c>
      <c r="F7" s="68">
        <v>57.63</v>
      </c>
      <c r="G7" s="31">
        <v>302</v>
      </c>
      <c r="H7" s="113">
        <v>42.85</v>
      </c>
      <c r="I7" s="110">
        <v>262</v>
      </c>
      <c r="J7" s="113">
        <v>81.07</v>
      </c>
      <c r="K7" s="110">
        <v>556</v>
      </c>
      <c r="L7" s="111">
        <v>44.9</v>
      </c>
      <c r="M7" s="31">
        <v>250</v>
      </c>
      <c r="N7" s="116">
        <v>69.89</v>
      </c>
      <c r="O7" s="91">
        <v>438</v>
      </c>
      <c r="P7" s="116">
        <v>68.2</v>
      </c>
      <c r="Q7" s="91">
        <v>424</v>
      </c>
      <c r="R7" s="116">
        <v>70.56</v>
      </c>
      <c r="S7" s="91">
        <v>376</v>
      </c>
      <c r="T7" s="116">
        <v>111.31</v>
      </c>
      <c r="U7" s="91">
        <v>647</v>
      </c>
    </row>
    <row r="8" spans="1:21" ht="15">
      <c r="A8" s="2" t="s">
        <v>56</v>
      </c>
      <c r="B8" s="30">
        <v>28</v>
      </c>
      <c r="C8" s="31"/>
      <c r="D8" s="68">
        <v>31.28</v>
      </c>
      <c r="E8" s="31">
        <v>166</v>
      </c>
      <c r="F8" s="68">
        <v>45.05</v>
      </c>
      <c r="G8" s="31">
        <v>223</v>
      </c>
      <c r="H8" s="111">
        <v>38.02</v>
      </c>
      <c r="I8" s="31">
        <v>223</v>
      </c>
      <c r="J8" s="111">
        <v>42.31</v>
      </c>
      <c r="K8" s="31">
        <v>250</v>
      </c>
      <c r="L8" s="111">
        <v>55.78</v>
      </c>
      <c r="M8" s="31">
        <v>331</v>
      </c>
      <c r="N8" s="116">
        <v>40.07</v>
      </c>
      <c r="O8" s="91">
        <v>216</v>
      </c>
      <c r="P8" s="116">
        <v>57.42</v>
      </c>
      <c r="Q8" s="91">
        <v>344</v>
      </c>
      <c r="R8" s="116">
        <v>77.97</v>
      </c>
      <c r="S8" s="91">
        <v>424</v>
      </c>
      <c r="T8" s="116"/>
      <c r="U8" s="91"/>
    </row>
    <row r="9" spans="1:21" ht="15">
      <c r="A9" s="2" t="s">
        <v>46</v>
      </c>
      <c r="B9" s="30">
        <v>49</v>
      </c>
      <c r="C9" s="31"/>
      <c r="D9" s="68">
        <v>40.01</v>
      </c>
      <c r="E9" s="31">
        <v>345</v>
      </c>
      <c r="F9" s="68">
        <v>47.28</v>
      </c>
      <c r="G9" s="31">
        <v>357</v>
      </c>
      <c r="H9" s="111">
        <v>51.4</v>
      </c>
      <c r="I9" s="31">
        <v>331</v>
      </c>
      <c r="J9" s="111">
        <v>61.56</v>
      </c>
      <c r="K9" s="31">
        <v>402</v>
      </c>
      <c r="L9" s="111">
        <v>45.24</v>
      </c>
      <c r="M9" s="31">
        <v>255</v>
      </c>
      <c r="N9" s="116">
        <v>53.37</v>
      </c>
      <c r="O9" s="91">
        <v>315</v>
      </c>
      <c r="P9" s="116">
        <v>45.29</v>
      </c>
      <c r="Q9" s="91">
        <v>254</v>
      </c>
      <c r="R9" s="116">
        <v>76.73</v>
      </c>
      <c r="S9" s="91">
        <v>416</v>
      </c>
      <c r="T9" s="116"/>
      <c r="U9" s="91"/>
    </row>
    <row r="10" spans="1:21" ht="15">
      <c r="A10" s="2" t="s">
        <v>47</v>
      </c>
      <c r="B10" s="30">
        <v>25</v>
      </c>
      <c r="C10" s="31"/>
      <c r="D10" s="68">
        <v>9.19</v>
      </c>
      <c r="E10" s="31">
        <v>10</v>
      </c>
      <c r="F10" s="68">
        <v>13.85</v>
      </c>
      <c r="G10" s="31">
        <v>41</v>
      </c>
      <c r="H10" s="111">
        <v>27.25</v>
      </c>
      <c r="I10" s="31">
        <v>136</v>
      </c>
      <c r="J10" s="111">
        <v>40.54</v>
      </c>
      <c r="K10" s="31">
        <v>236</v>
      </c>
      <c r="L10" s="111">
        <v>23.13</v>
      </c>
      <c r="M10" s="31">
        <v>90</v>
      </c>
      <c r="N10" s="116">
        <v>27.04</v>
      </c>
      <c r="O10" s="91">
        <v>119</v>
      </c>
      <c r="P10" s="116">
        <v>12.41</v>
      </c>
      <c r="Q10" s="91">
        <v>10</v>
      </c>
      <c r="R10" s="116">
        <v>24.04</v>
      </c>
      <c r="S10" s="91">
        <v>74</v>
      </c>
      <c r="T10" s="116"/>
      <c r="U10" s="91"/>
    </row>
    <row r="11" spans="1:21" ht="15">
      <c r="A11" s="2" t="s">
        <v>48</v>
      </c>
      <c r="B11" s="30">
        <v>10</v>
      </c>
      <c r="C11" s="31"/>
      <c r="D11" s="68">
        <v>8.27</v>
      </c>
      <c r="E11" s="31">
        <v>0</v>
      </c>
      <c r="F11" s="68">
        <v>9.93</v>
      </c>
      <c r="G11" s="31">
        <v>4</v>
      </c>
      <c r="H11" s="111">
        <v>21.8</v>
      </c>
      <c r="I11" s="31">
        <v>92</v>
      </c>
      <c r="J11" s="111">
        <v>19.76</v>
      </c>
      <c r="K11" s="31">
        <v>72</v>
      </c>
      <c r="L11" s="111">
        <v>14.81</v>
      </c>
      <c r="M11" s="31">
        <v>28</v>
      </c>
      <c r="N11" s="116">
        <v>27.58</v>
      </c>
      <c r="O11" s="91">
        <v>123</v>
      </c>
      <c r="P11" s="116">
        <v>12</v>
      </c>
      <c r="Q11" s="91">
        <v>7</v>
      </c>
      <c r="R11" s="116">
        <v>23.59</v>
      </c>
      <c r="S11" s="91">
        <v>71</v>
      </c>
      <c r="T11" s="116"/>
      <c r="U11" s="91"/>
    </row>
    <row r="12" spans="1:21" ht="15">
      <c r="A12" s="2" t="s">
        <v>49</v>
      </c>
      <c r="B12" s="30">
        <v>11</v>
      </c>
      <c r="C12" s="31"/>
      <c r="D12" s="68">
        <v>8.45</v>
      </c>
      <c r="E12" s="31">
        <v>2</v>
      </c>
      <c r="F12" s="68">
        <v>11.31</v>
      </c>
      <c r="G12" s="31">
        <v>17</v>
      </c>
      <c r="H12" s="111">
        <v>15.61</v>
      </c>
      <c r="I12" s="31">
        <v>42</v>
      </c>
      <c r="J12" s="111">
        <v>23.31</v>
      </c>
      <c r="K12" s="31">
        <v>100</v>
      </c>
      <c r="L12" s="111">
        <v>16.29</v>
      </c>
      <c r="M12" s="31">
        <v>58</v>
      </c>
      <c r="N12" s="116">
        <v>23.01</v>
      </c>
      <c r="O12" s="91">
        <v>89</v>
      </c>
      <c r="P12" s="116">
        <v>28.04</v>
      </c>
      <c r="Q12" s="91">
        <v>126</v>
      </c>
      <c r="R12" s="116">
        <v>18.65</v>
      </c>
      <c r="S12" s="91">
        <v>39</v>
      </c>
      <c r="T12" s="116"/>
      <c r="U12" s="91"/>
    </row>
    <row r="13" spans="1:21" ht="15">
      <c r="A13" s="2" t="s">
        <v>50</v>
      </c>
      <c r="B13" s="30">
        <v>21</v>
      </c>
      <c r="C13" s="31"/>
      <c r="D13" s="68">
        <v>13.51</v>
      </c>
      <c r="E13" s="31">
        <v>57</v>
      </c>
      <c r="F13" s="68">
        <v>16.29</v>
      </c>
      <c r="G13" s="31">
        <v>67</v>
      </c>
      <c r="H13" s="111">
        <v>19.45</v>
      </c>
      <c r="I13" s="31">
        <v>73</v>
      </c>
      <c r="J13" s="111">
        <v>25.08</v>
      </c>
      <c r="K13" s="31">
        <v>114</v>
      </c>
      <c r="L13" s="111">
        <v>19.5</v>
      </c>
      <c r="M13" s="31">
        <v>63</v>
      </c>
      <c r="N13" s="116">
        <v>43.03</v>
      </c>
      <c r="O13" s="91">
        <v>238</v>
      </c>
      <c r="P13" s="116">
        <v>36.26</v>
      </c>
      <c r="Q13" s="91">
        <v>187</v>
      </c>
      <c r="R13" s="116"/>
      <c r="S13" s="91">
        <v>183</v>
      </c>
      <c r="T13" s="116"/>
      <c r="U13" s="91"/>
    </row>
    <row r="14" spans="1:21" ht="15">
      <c r="A14" s="2" t="s">
        <v>51</v>
      </c>
      <c r="B14" s="30">
        <v>20.05</v>
      </c>
      <c r="C14" s="31">
        <v>128</v>
      </c>
      <c r="D14" s="68">
        <v>24.74</v>
      </c>
      <c r="E14" s="31">
        <v>179</v>
      </c>
      <c r="F14" s="68">
        <v>30.51</v>
      </c>
      <c r="G14" s="31">
        <v>204</v>
      </c>
      <c r="H14" s="111">
        <v>37.02</v>
      </c>
      <c r="I14" s="31">
        <v>210</v>
      </c>
      <c r="J14" s="111">
        <v>48.63</v>
      </c>
      <c r="K14" s="31">
        <v>275</v>
      </c>
      <c r="L14" s="111">
        <v>54.35</v>
      </c>
      <c r="M14" s="31">
        <v>323</v>
      </c>
      <c r="N14" s="116">
        <v>50.15</v>
      </c>
      <c r="O14" s="91">
        <v>291</v>
      </c>
      <c r="P14" s="116">
        <v>48.39</v>
      </c>
      <c r="Q14" s="91">
        <v>277</v>
      </c>
      <c r="R14" s="116">
        <v>61.78</v>
      </c>
      <c r="S14" s="91">
        <v>317</v>
      </c>
      <c r="T14" s="116"/>
      <c r="U14" s="91"/>
    </row>
    <row r="15" spans="1:21" ht="15">
      <c r="A15" s="2" t="s">
        <v>52</v>
      </c>
      <c r="B15" s="30">
        <v>17.47</v>
      </c>
      <c r="C15" s="31">
        <v>100</v>
      </c>
      <c r="D15" s="68">
        <v>33.29</v>
      </c>
      <c r="E15" s="31">
        <v>272</v>
      </c>
      <c r="F15" s="68">
        <v>39.86</v>
      </c>
      <c r="G15" s="31">
        <v>294</v>
      </c>
      <c r="H15" s="111">
        <v>48.1</v>
      </c>
      <c r="I15" s="31">
        <v>298</v>
      </c>
      <c r="J15" s="111">
        <v>51.33</v>
      </c>
      <c r="K15" s="31">
        <v>295</v>
      </c>
      <c r="L15" s="111">
        <v>57.8</v>
      </c>
      <c r="M15" s="31">
        <v>348</v>
      </c>
      <c r="N15" s="116">
        <v>54.44</v>
      </c>
      <c r="O15" s="91">
        <v>323</v>
      </c>
      <c r="P15" s="116">
        <v>66.34</v>
      </c>
      <c r="Q15" s="91">
        <v>423</v>
      </c>
      <c r="R15" s="116">
        <v>60.55</v>
      </c>
      <c r="S15" s="91">
        <v>319</v>
      </c>
      <c r="T15" s="116"/>
      <c r="U15" s="91"/>
    </row>
    <row r="16" spans="1:21" ht="15.75" thickBot="1">
      <c r="A16" s="2" t="s">
        <v>53</v>
      </c>
      <c r="B16" s="30">
        <v>33.5</v>
      </c>
      <c r="C16" s="31">
        <v>182</v>
      </c>
      <c r="D16" s="68">
        <v>52.48</v>
      </c>
      <c r="E16" s="31">
        <v>319</v>
      </c>
      <c r="F16" s="68">
        <v>36.78</v>
      </c>
      <c r="G16" s="31">
        <v>213</v>
      </c>
      <c r="H16" s="111">
        <v>61.19</v>
      </c>
      <c r="I16" s="31">
        <v>402</v>
      </c>
      <c r="J16" s="111">
        <v>63.39</v>
      </c>
      <c r="K16" s="31">
        <v>384</v>
      </c>
      <c r="L16" s="111">
        <v>75.67</v>
      </c>
      <c r="M16" s="31">
        <v>481</v>
      </c>
      <c r="N16" s="116">
        <v>72.98</v>
      </c>
      <c r="O16" s="91">
        <v>461</v>
      </c>
      <c r="P16" s="116">
        <v>75.71</v>
      </c>
      <c r="Q16" s="91">
        <v>433</v>
      </c>
      <c r="R16" s="116">
        <v>59.33</v>
      </c>
      <c r="S16" s="91">
        <v>341</v>
      </c>
      <c r="T16" s="116"/>
      <c r="U16" s="91"/>
    </row>
    <row r="17" spans="1:21" s="1" customFormat="1" ht="15.75" thickBot="1">
      <c r="A17" s="2" t="s">
        <v>54</v>
      </c>
      <c r="B17" s="44">
        <f aca="true" t="shared" si="0" ref="B17:G17">SUM(B5:B16)</f>
        <v>319.02</v>
      </c>
      <c r="C17" s="46">
        <f t="shared" si="0"/>
        <v>410</v>
      </c>
      <c r="D17" s="69">
        <f t="shared" si="0"/>
        <v>312.42</v>
      </c>
      <c r="E17" s="46">
        <f t="shared" si="0"/>
        <v>1829</v>
      </c>
      <c r="F17" s="69">
        <f t="shared" si="0"/>
        <v>400.28</v>
      </c>
      <c r="G17" s="46">
        <f t="shared" si="0"/>
        <v>2212</v>
      </c>
      <c r="H17" s="73">
        <f aca="true" t="shared" si="1" ref="H17:M17">SUM(H5:H16)</f>
        <v>440.59000000000003</v>
      </c>
      <c r="I17" s="46">
        <f t="shared" si="1"/>
        <v>2530</v>
      </c>
      <c r="J17" s="73">
        <f t="shared" si="1"/>
        <v>549.03</v>
      </c>
      <c r="K17" s="46">
        <f t="shared" si="1"/>
        <v>3247</v>
      </c>
      <c r="L17" s="46">
        <f t="shared" si="1"/>
        <v>510.3200000000001</v>
      </c>
      <c r="M17" s="46">
        <f t="shared" si="1"/>
        <v>2821</v>
      </c>
      <c r="N17" s="193">
        <f aca="true" t="shared" si="2" ref="N17:S17">SUM(N5:N16)</f>
        <v>583.1999999999999</v>
      </c>
      <c r="O17" s="120">
        <f t="shared" si="2"/>
        <v>3354</v>
      </c>
      <c r="P17" s="193">
        <f t="shared" si="2"/>
        <v>579.1600000000001</v>
      </c>
      <c r="Q17" s="120">
        <f t="shared" si="2"/>
        <v>3280</v>
      </c>
      <c r="R17" s="193">
        <f t="shared" si="2"/>
        <v>594.52</v>
      </c>
      <c r="S17" s="120">
        <f t="shared" si="2"/>
        <v>3184</v>
      </c>
      <c r="T17" s="193">
        <f>SUM(T5:T16)</f>
        <v>277.88</v>
      </c>
      <c r="U17" s="120">
        <f>SUM(U5:U16)</f>
        <v>1590</v>
      </c>
    </row>
    <row r="45" spans="1:4" ht="15">
      <c r="A45" s="274" t="s">
        <v>98</v>
      </c>
      <c r="B45" s="276" t="s">
        <v>104</v>
      </c>
      <c r="C45" s="277"/>
      <c r="D45" s="277"/>
    </row>
    <row r="46" spans="2:5" ht="15">
      <c r="B46" s="271" t="s">
        <v>99</v>
      </c>
      <c r="C46" s="272" t="s">
        <v>100</v>
      </c>
      <c r="D46" s="272" t="s">
        <v>101</v>
      </c>
      <c r="E46" s="272" t="s">
        <v>102</v>
      </c>
    </row>
    <row r="47" spans="2:5" ht="15">
      <c r="B47" s="270">
        <v>40.5</v>
      </c>
      <c r="C47">
        <v>35.5</v>
      </c>
      <c r="D47">
        <v>1</v>
      </c>
      <c r="E47" s="270">
        <f>B47*C47*D47</f>
        <v>1437.75</v>
      </c>
    </row>
    <row r="48" spans="1:5" ht="15">
      <c r="A48" s="275" t="s">
        <v>103</v>
      </c>
      <c r="B48" s="7"/>
      <c r="E48" s="273">
        <f>SUM(E47:E47)</f>
        <v>1437.75</v>
      </c>
    </row>
  </sheetData>
  <mergeCells count="1">
    <mergeCell ref="B45:D45"/>
  </mergeCells>
  <printOptions gridLines="1"/>
  <pageMargins left="0.75" right="0.75" top="1" bottom="1" header="0.5" footer="0.5"/>
  <pageSetup horizontalDpi="300" verticalDpi="300" orientation="landscape"/>
  <headerFooter alignWithMargins="0">
    <oddHeader>&amp;C&amp;A</oddHeader>
    <oddFooter>&amp;CPage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U51"/>
  <sheetViews>
    <sheetView zoomScale="75" zoomScaleNormal="75" workbookViewId="0" topLeftCell="A6">
      <pane xSplit="1" topLeftCell="B1" activePane="topRight" state="frozen"/>
      <selection pane="topLeft" activeCell="A1" sqref="A1"/>
      <selection pane="topRight" activeCell="A47" sqref="A47:E51"/>
    </sheetView>
  </sheetViews>
  <sheetFormatPr defaultColWidth="11.5546875" defaultRowHeight="15"/>
  <cols>
    <col min="1" max="1" width="13.3359375" style="3" customWidth="1"/>
    <col min="2" max="2" width="8.6640625" style="9" customWidth="1"/>
    <col min="3" max="3" width="5.10546875" style="0" bestFit="1" customWidth="1"/>
    <col min="4" max="4" width="8.6640625" style="0" customWidth="1"/>
    <col min="5" max="5" width="5.10546875" style="0" bestFit="1" customWidth="1"/>
    <col min="6" max="6" width="8.6640625" style="0" customWidth="1"/>
    <col min="7" max="7" width="5.10546875" style="0" bestFit="1" customWidth="1"/>
    <col min="8" max="8" width="8.6640625" style="0" customWidth="1"/>
    <col min="9" max="9" width="5.10546875" style="0" bestFit="1" customWidth="1"/>
    <col min="10" max="10" width="8.6640625" style="0" customWidth="1"/>
    <col min="11" max="11" width="5.10546875" style="0" bestFit="1" customWidth="1"/>
    <col min="12" max="12" width="8.6640625" style="0" customWidth="1"/>
    <col min="13" max="13" width="5.10546875" style="0" bestFit="1" customWidth="1"/>
    <col min="14" max="14" width="8.6640625" style="0" customWidth="1"/>
    <col min="15" max="15" width="5.5546875" style="0" bestFit="1" customWidth="1"/>
    <col min="16" max="16" width="9.10546875" style="0" bestFit="1" customWidth="1"/>
    <col min="17" max="17" width="8.99609375" style="0" bestFit="1" customWidth="1"/>
    <col min="18" max="18" width="9.10546875" style="0" bestFit="1" customWidth="1"/>
    <col min="19" max="19" width="8.99609375" style="0" bestFit="1" customWidth="1"/>
    <col min="20" max="16384" width="8.6640625" style="0" customWidth="1"/>
  </cols>
  <sheetData>
    <row r="1" spans="1:21" s="5" customFormat="1" ht="15">
      <c r="A1" s="84" t="s">
        <v>85</v>
      </c>
      <c r="B1" s="12">
        <v>1998</v>
      </c>
      <c r="D1" s="12">
        <v>1999</v>
      </c>
      <c r="F1" s="12">
        <v>2000</v>
      </c>
      <c r="H1" s="5">
        <v>2001</v>
      </c>
      <c r="J1" s="5">
        <v>2002</v>
      </c>
      <c r="L1" s="12">
        <v>2003</v>
      </c>
      <c r="M1" s="12"/>
      <c r="N1" s="12">
        <v>2004</v>
      </c>
      <c r="O1" s="12"/>
      <c r="P1" s="12">
        <v>2005</v>
      </c>
      <c r="Q1" s="12"/>
      <c r="R1" s="12">
        <v>2006</v>
      </c>
      <c r="S1" s="12"/>
      <c r="T1" s="12">
        <v>2007</v>
      </c>
      <c r="U1" s="12"/>
    </row>
    <row r="2" spans="1:20" s="5" customFormat="1" ht="15">
      <c r="A2" s="4"/>
      <c r="B2" s="8" t="s">
        <v>38</v>
      </c>
      <c r="D2" s="8" t="s">
        <v>38</v>
      </c>
      <c r="F2" s="8" t="s">
        <v>38</v>
      </c>
      <c r="H2" s="5" t="s">
        <v>38</v>
      </c>
      <c r="J2" s="5" t="s">
        <v>38</v>
      </c>
      <c r="L2" s="8" t="s">
        <v>38</v>
      </c>
      <c r="N2" s="8" t="s">
        <v>38</v>
      </c>
      <c r="P2" s="8" t="s">
        <v>38</v>
      </c>
      <c r="R2" s="8" t="s">
        <v>38</v>
      </c>
      <c r="T2" s="8" t="s">
        <v>38</v>
      </c>
    </row>
    <row r="3" spans="1:21" s="5" customFormat="1" ht="15">
      <c r="A3" s="4" t="s">
        <v>55</v>
      </c>
      <c r="B3" s="8" t="s">
        <v>41</v>
      </c>
      <c r="C3" s="5" t="s">
        <v>40</v>
      </c>
      <c r="D3" s="8" t="s">
        <v>41</v>
      </c>
      <c r="E3" s="5" t="s">
        <v>40</v>
      </c>
      <c r="F3" s="8" t="s">
        <v>41</v>
      </c>
      <c r="G3" s="5" t="s">
        <v>40</v>
      </c>
      <c r="H3" s="5" t="s">
        <v>41</v>
      </c>
      <c r="I3" s="5" t="s">
        <v>40</v>
      </c>
      <c r="J3" s="5" t="s">
        <v>41</v>
      </c>
      <c r="K3" s="5" t="s">
        <v>40</v>
      </c>
      <c r="L3" s="8" t="s">
        <v>41</v>
      </c>
      <c r="M3" s="5" t="s">
        <v>40</v>
      </c>
      <c r="N3" s="8" t="s">
        <v>41</v>
      </c>
      <c r="O3" s="5" t="s">
        <v>40</v>
      </c>
      <c r="P3" s="8" t="s">
        <v>41</v>
      </c>
      <c r="Q3" s="5" t="s">
        <v>40</v>
      </c>
      <c r="R3" s="8" t="s">
        <v>41</v>
      </c>
      <c r="S3" s="5" t="s">
        <v>40</v>
      </c>
      <c r="T3" s="8" t="s">
        <v>41</v>
      </c>
      <c r="U3" s="5" t="s">
        <v>40</v>
      </c>
    </row>
    <row r="4" spans="1:2" s="5" customFormat="1" ht="15.75" thickBot="1">
      <c r="A4" s="4"/>
      <c r="B4" s="8"/>
    </row>
    <row r="5" spans="1:21" ht="15">
      <c r="A5" s="2" t="s">
        <v>42</v>
      </c>
      <c r="B5" s="28">
        <v>124</v>
      </c>
      <c r="C5" s="29"/>
      <c r="D5" s="67">
        <v>161.48</v>
      </c>
      <c r="E5" s="29">
        <v>1160</v>
      </c>
      <c r="F5" s="67">
        <v>100.03</v>
      </c>
      <c r="G5" s="29">
        <v>731</v>
      </c>
      <c r="H5" s="112">
        <v>91.82</v>
      </c>
      <c r="I5" s="108">
        <v>705</v>
      </c>
      <c r="J5" s="112">
        <v>129.55</v>
      </c>
      <c r="K5" s="108">
        <v>988</v>
      </c>
      <c r="L5" s="114">
        <v>289.62</v>
      </c>
      <c r="M5" s="29">
        <v>1075</v>
      </c>
      <c r="N5" s="115">
        <v>115.88</v>
      </c>
      <c r="O5" s="118">
        <v>823</v>
      </c>
      <c r="P5" s="115">
        <v>148.58</v>
      </c>
      <c r="Q5" s="118">
        <v>1062</v>
      </c>
      <c r="R5" s="115">
        <v>128.87</v>
      </c>
      <c r="S5" s="118">
        <v>798</v>
      </c>
      <c r="T5" s="115">
        <v>82.21</v>
      </c>
      <c r="U5" s="118">
        <v>604</v>
      </c>
    </row>
    <row r="6" spans="1:21" ht="15">
      <c r="A6" s="2" t="s">
        <v>43</v>
      </c>
      <c r="B6" s="30">
        <v>105</v>
      </c>
      <c r="C6" s="31"/>
      <c r="D6" s="68">
        <v>112.92</v>
      </c>
      <c r="E6" s="31">
        <v>821</v>
      </c>
      <c r="F6" s="68">
        <v>108.9</v>
      </c>
      <c r="G6" s="31">
        <v>694</v>
      </c>
      <c r="H6" s="113">
        <v>91.06</v>
      </c>
      <c r="I6" s="110">
        <v>699</v>
      </c>
      <c r="J6" s="113">
        <v>113.18</v>
      </c>
      <c r="K6" s="110">
        <v>860</v>
      </c>
      <c r="L6" s="111">
        <v>146.77</v>
      </c>
      <c r="M6" s="31">
        <v>1040</v>
      </c>
      <c r="N6" s="116">
        <v>104.27</v>
      </c>
      <c r="O6" s="91">
        <v>738</v>
      </c>
      <c r="P6" s="116">
        <v>110.49</v>
      </c>
      <c r="Q6" s="91">
        <v>779</v>
      </c>
      <c r="R6" s="116">
        <v>109.84</v>
      </c>
      <c r="S6" s="91">
        <v>677</v>
      </c>
      <c r="T6" s="116">
        <v>96.66</v>
      </c>
      <c r="U6" s="91">
        <v>689</v>
      </c>
    </row>
    <row r="7" spans="1:21" ht="15">
      <c r="A7" s="2" t="s">
        <v>44</v>
      </c>
      <c r="B7" s="30">
        <v>110</v>
      </c>
      <c r="C7" s="31"/>
      <c r="D7" s="68">
        <v>111.2</v>
      </c>
      <c r="E7" s="31">
        <v>809</v>
      </c>
      <c r="F7" s="68">
        <v>98.36</v>
      </c>
      <c r="G7" s="31">
        <v>630</v>
      </c>
      <c r="H7" s="111">
        <v>92</v>
      </c>
      <c r="I7" s="31">
        <v>705</v>
      </c>
      <c r="J7" s="111">
        <v>103.57</v>
      </c>
      <c r="K7" s="31">
        <v>780</v>
      </c>
      <c r="L7" s="111">
        <v>148.7</v>
      </c>
      <c r="M7" s="31">
        <v>1054</v>
      </c>
      <c r="N7" s="116">
        <v>101.8</v>
      </c>
      <c r="O7" s="91">
        <v>720</v>
      </c>
      <c r="P7" s="116">
        <v>118.47</v>
      </c>
      <c r="Q7" s="91">
        <v>837</v>
      </c>
      <c r="R7" s="116">
        <v>109.2</v>
      </c>
      <c r="S7" s="91">
        <v>673</v>
      </c>
      <c r="T7" s="116">
        <v>92.07</v>
      </c>
      <c r="U7" s="91">
        <v>652</v>
      </c>
    </row>
    <row r="8" spans="1:21" ht="15">
      <c r="A8" s="2" t="s">
        <v>56</v>
      </c>
      <c r="B8" s="30">
        <v>106</v>
      </c>
      <c r="C8" s="31"/>
      <c r="D8" s="68">
        <v>97.74</v>
      </c>
      <c r="E8" s="31">
        <v>715</v>
      </c>
      <c r="F8" s="68">
        <v>103.33</v>
      </c>
      <c r="G8" s="31">
        <v>660</v>
      </c>
      <c r="H8" s="111">
        <v>94.08</v>
      </c>
      <c r="I8" s="31">
        <v>723</v>
      </c>
      <c r="J8" s="111">
        <v>90.7</v>
      </c>
      <c r="K8" s="31">
        <v>680</v>
      </c>
      <c r="L8" s="111">
        <v>113.56</v>
      </c>
      <c r="M8" s="31">
        <v>850</v>
      </c>
      <c r="N8" s="116">
        <v>95.78</v>
      </c>
      <c r="O8" s="91">
        <v>676</v>
      </c>
      <c r="P8" s="116">
        <v>71.56</v>
      </c>
      <c r="Q8" s="91">
        <v>496</v>
      </c>
      <c r="R8" s="116">
        <v>94.17</v>
      </c>
      <c r="S8" s="91">
        <v>577</v>
      </c>
      <c r="T8" s="116"/>
      <c r="U8" s="91"/>
    </row>
    <row r="9" spans="1:21" ht="15">
      <c r="A9" s="2" t="s">
        <v>46</v>
      </c>
      <c r="B9" s="30">
        <v>66</v>
      </c>
      <c r="C9" s="31"/>
      <c r="D9" s="68">
        <v>63.64</v>
      </c>
      <c r="E9" s="31">
        <v>653</v>
      </c>
      <c r="F9" s="68">
        <v>67.58</v>
      </c>
      <c r="G9" s="31">
        <v>602</v>
      </c>
      <c r="H9" s="111">
        <v>84.02</v>
      </c>
      <c r="I9" s="31">
        <v>643</v>
      </c>
      <c r="J9" s="111">
        <v>91.6</v>
      </c>
      <c r="K9" s="31">
        <v>687</v>
      </c>
      <c r="L9" s="111">
        <v>93.45</v>
      </c>
      <c r="M9" s="31">
        <v>659</v>
      </c>
      <c r="N9" s="116">
        <v>102.76</v>
      </c>
      <c r="O9" s="91">
        <v>727</v>
      </c>
      <c r="P9" s="116">
        <v>98.24</v>
      </c>
      <c r="Q9" s="91">
        <v>690</v>
      </c>
      <c r="R9" s="116">
        <v>110.3</v>
      </c>
      <c r="S9" s="91">
        <v>680</v>
      </c>
      <c r="T9" s="116"/>
      <c r="U9" s="91"/>
    </row>
    <row r="10" spans="1:21" ht="15">
      <c r="A10" s="2" t="s">
        <v>47</v>
      </c>
      <c r="B10" s="30">
        <v>67</v>
      </c>
      <c r="C10" s="31"/>
      <c r="D10" s="68">
        <v>53.14</v>
      </c>
      <c r="E10" s="31">
        <v>543</v>
      </c>
      <c r="F10" s="68">
        <v>75.61</v>
      </c>
      <c r="G10" s="31">
        <v>675</v>
      </c>
      <c r="H10" s="111">
        <v>96.98</v>
      </c>
      <c r="I10" s="31">
        <v>746</v>
      </c>
      <c r="J10" s="111">
        <v>97.01</v>
      </c>
      <c r="K10" s="31">
        <v>729</v>
      </c>
      <c r="L10" s="111">
        <v>108.5</v>
      </c>
      <c r="M10" s="31">
        <v>769</v>
      </c>
      <c r="N10" s="116">
        <v>56.12</v>
      </c>
      <c r="O10" s="91">
        <v>386</v>
      </c>
      <c r="P10" s="116">
        <v>99.08</v>
      </c>
      <c r="Q10" s="91">
        <v>696</v>
      </c>
      <c r="R10" s="116">
        <v>88.84</v>
      </c>
      <c r="S10" s="91">
        <v>543</v>
      </c>
      <c r="T10" s="116"/>
      <c r="U10" s="91"/>
    </row>
    <row r="11" spans="1:21" ht="15">
      <c r="A11" s="2" t="s">
        <v>48</v>
      </c>
      <c r="B11" s="30">
        <v>70</v>
      </c>
      <c r="C11" s="31"/>
      <c r="D11" s="68">
        <v>51.42</v>
      </c>
      <c r="E11" s="31">
        <v>525</v>
      </c>
      <c r="F11" s="68">
        <v>61.33</v>
      </c>
      <c r="G11" s="31">
        <v>545</v>
      </c>
      <c r="H11" s="111">
        <v>97.48</v>
      </c>
      <c r="I11" s="31">
        <v>750</v>
      </c>
      <c r="J11" s="111">
        <v>95.34</v>
      </c>
      <c r="K11" s="31">
        <v>716</v>
      </c>
      <c r="L11" s="111">
        <v>85.25</v>
      </c>
      <c r="M11" s="31">
        <v>599</v>
      </c>
      <c r="N11" s="116">
        <v>69.11</v>
      </c>
      <c r="O11" s="91">
        <v>481</v>
      </c>
      <c r="P11" s="116">
        <v>61.1</v>
      </c>
      <c r="Q11" s="91">
        <v>420</v>
      </c>
      <c r="R11" s="116">
        <v>62.68</v>
      </c>
      <c r="S11" s="91">
        <v>376</v>
      </c>
      <c r="T11" s="116"/>
      <c r="U11" s="91"/>
    </row>
    <row r="12" spans="1:21" ht="15">
      <c r="A12" s="2" t="s">
        <v>49</v>
      </c>
      <c r="B12" s="30">
        <v>68</v>
      </c>
      <c r="C12" s="31"/>
      <c r="D12" s="68">
        <v>45.79</v>
      </c>
      <c r="E12" s="31">
        <v>466</v>
      </c>
      <c r="F12" s="68">
        <v>62.2</v>
      </c>
      <c r="G12" s="31">
        <v>553</v>
      </c>
      <c r="H12" s="111">
        <v>78.1</v>
      </c>
      <c r="I12" s="31">
        <v>596</v>
      </c>
      <c r="J12" s="111">
        <v>82.86</v>
      </c>
      <c r="K12" s="31">
        <v>610</v>
      </c>
      <c r="L12" s="111">
        <v>86.89</v>
      </c>
      <c r="M12" s="31">
        <v>611</v>
      </c>
      <c r="N12" s="116">
        <v>51.33</v>
      </c>
      <c r="O12" s="91">
        <v>351</v>
      </c>
      <c r="P12" s="116">
        <v>80.5</v>
      </c>
      <c r="Q12" s="91">
        <v>561</v>
      </c>
      <c r="R12" s="116">
        <v>67.23</v>
      </c>
      <c r="S12" s="91">
        <v>405</v>
      </c>
      <c r="T12" s="116"/>
      <c r="U12" s="91"/>
    </row>
    <row r="13" spans="1:21" ht="15">
      <c r="A13" s="2" t="s">
        <v>50</v>
      </c>
      <c r="B13" s="30">
        <v>73</v>
      </c>
      <c r="C13" s="31"/>
      <c r="D13" s="68">
        <v>54.57</v>
      </c>
      <c r="E13" s="31">
        <v>558</v>
      </c>
      <c r="F13" s="68">
        <v>79.05</v>
      </c>
      <c r="G13" s="31">
        <v>720</v>
      </c>
      <c r="H13" s="111">
        <v>112.32</v>
      </c>
      <c r="I13" s="31">
        <v>868</v>
      </c>
      <c r="J13" s="111">
        <v>93.92</v>
      </c>
      <c r="K13" s="31">
        <v>705</v>
      </c>
      <c r="L13" s="111">
        <v>64.46</v>
      </c>
      <c r="M13" s="31">
        <v>447</v>
      </c>
      <c r="N13" s="116">
        <v>105.5</v>
      </c>
      <c r="O13" s="91">
        <v>747</v>
      </c>
      <c r="P13" s="116">
        <v>70.32</v>
      </c>
      <c r="Q13" s="91">
        <v>487</v>
      </c>
      <c r="R13" s="116">
        <v>88.95</v>
      </c>
      <c r="S13" s="91">
        <v>540</v>
      </c>
      <c r="T13" s="116"/>
      <c r="U13" s="91"/>
    </row>
    <row r="14" spans="1:21" ht="15">
      <c r="A14" s="2" t="s">
        <v>51</v>
      </c>
      <c r="B14" s="30">
        <v>74.24</v>
      </c>
      <c r="C14" s="31">
        <v>764</v>
      </c>
      <c r="D14" s="68">
        <v>61.45</v>
      </c>
      <c r="E14" s="31">
        <v>630</v>
      </c>
      <c r="F14" s="68">
        <v>73.23</v>
      </c>
      <c r="G14" s="31">
        <v>666</v>
      </c>
      <c r="H14" s="111">
        <v>115.1</v>
      </c>
      <c r="I14" s="31">
        <v>875</v>
      </c>
      <c r="J14" s="111">
        <v>105.79</v>
      </c>
      <c r="K14" s="31">
        <v>744</v>
      </c>
      <c r="L14" s="111">
        <v>76.09</v>
      </c>
      <c r="M14" s="31">
        <v>532</v>
      </c>
      <c r="N14" s="116">
        <v>88.81</v>
      </c>
      <c r="O14" s="91">
        <v>625</v>
      </c>
      <c r="P14" s="116">
        <v>67.16</v>
      </c>
      <c r="Q14" s="91">
        <v>464</v>
      </c>
      <c r="R14" s="116">
        <v>120.33</v>
      </c>
      <c r="S14" s="91">
        <v>739</v>
      </c>
      <c r="T14" s="116"/>
      <c r="U14" s="91"/>
    </row>
    <row r="15" spans="1:21" ht="15">
      <c r="A15" s="2" t="s">
        <v>52</v>
      </c>
      <c r="B15" s="30">
        <v>81.41</v>
      </c>
      <c r="C15" s="31">
        <v>839</v>
      </c>
      <c r="D15" s="68">
        <v>130.25</v>
      </c>
      <c r="E15" s="31">
        <v>707</v>
      </c>
      <c r="F15" s="68">
        <v>79.91</v>
      </c>
      <c r="G15" s="31">
        <v>728</v>
      </c>
      <c r="H15" s="111">
        <v>117.91</v>
      </c>
      <c r="I15" s="31">
        <v>897</v>
      </c>
      <c r="J15" s="111">
        <v>132.49</v>
      </c>
      <c r="K15" s="31">
        <v>938</v>
      </c>
      <c r="L15" s="111">
        <v>105.62</v>
      </c>
      <c r="M15" s="31">
        <v>748</v>
      </c>
      <c r="N15" s="116">
        <v>109.73</v>
      </c>
      <c r="O15" s="91">
        <v>778</v>
      </c>
      <c r="P15" s="116">
        <v>93.23</v>
      </c>
      <c r="Q15" s="91">
        <v>666</v>
      </c>
      <c r="R15" s="116">
        <v>103.5</v>
      </c>
      <c r="S15" s="91">
        <v>642</v>
      </c>
      <c r="T15" s="116"/>
      <c r="U15" s="91"/>
    </row>
    <row r="16" spans="1:21" ht="15.75" thickBot="1">
      <c r="A16" s="2" t="s">
        <v>53</v>
      </c>
      <c r="B16" s="30">
        <v>125.24</v>
      </c>
      <c r="C16" s="31">
        <v>907</v>
      </c>
      <c r="D16" s="68">
        <v>94.59</v>
      </c>
      <c r="E16" s="31">
        <v>693</v>
      </c>
      <c r="F16" s="68">
        <v>82.76</v>
      </c>
      <c r="G16" s="31">
        <v>633</v>
      </c>
      <c r="H16" s="111">
        <v>137.36</v>
      </c>
      <c r="I16" s="31">
        <v>1049</v>
      </c>
      <c r="J16" s="111">
        <v>138.27</v>
      </c>
      <c r="K16" s="31">
        <v>980</v>
      </c>
      <c r="L16" s="111"/>
      <c r="M16" s="31"/>
      <c r="N16" s="116">
        <v>127.52</v>
      </c>
      <c r="O16" s="91">
        <v>908</v>
      </c>
      <c r="P16" s="116">
        <v>112.19</v>
      </c>
      <c r="Q16" s="91">
        <v>724</v>
      </c>
      <c r="R16" s="116">
        <v>70.54</v>
      </c>
      <c r="S16" s="91">
        <v>525</v>
      </c>
      <c r="T16" s="116"/>
      <c r="U16" s="91"/>
    </row>
    <row r="17" spans="1:21" s="16" customFormat="1" ht="15.75" thickBot="1">
      <c r="A17" s="15" t="s">
        <v>54</v>
      </c>
      <c r="B17" s="61">
        <f>SUM(B5:B16)</f>
        <v>1069.8899999999999</v>
      </c>
      <c r="C17" s="62">
        <f>SUM(C14:C16)</f>
        <v>2510</v>
      </c>
      <c r="D17" s="70">
        <f aca="true" t="shared" si="0" ref="D17:I17">SUM(D5:D16)</f>
        <v>1038.19</v>
      </c>
      <c r="E17" s="62">
        <f t="shared" si="0"/>
        <v>8280</v>
      </c>
      <c r="F17" s="70">
        <f t="shared" si="0"/>
        <v>992.29</v>
      </c>
      <c r="G17" s="62">
        <f t="shared" si="0"/>
        <v>7837</v>
      </c>
      <c r="H17" s="123">
        <f t="shared" si="0"/>
        <v>1208.23</v>
      </c>
      <c r="I17" s="62">
        <f t="shared" si="0"/>
        <v>9256</v>
      </c>
      <c r="J17" s="123">
        <f aca="true" t="shared" si="1" ref="J17:O17">SUM(J5:J16)</f>
        <v>1274.28</v>
      </c>
      <c r="K17" s="62">
        <f t="shared" si="1"/>
        <v>9417</v>
      </c>
      <c r="L17" s="46">
        <f t="shared" si="1"/>
        <v>1318.9099999999999</v>
      </c>
      <c r="M17" s="46">
        <f t="shared" si="1"/>
        <v>8384</v>
      </c>
      <c r="N17" s="193">
        <f t="shared" si="1"/>
        <v>1128.6100000000001</v>
      </c>
      <c r="O17" s="120">
        <f t="shared" si="1"/>
        <v>7960</v>
      </c>
      <c r="P17" s="193">
        <f aca="true" t="shared" si="2" ref="P17:U17">SUM(P5:P16)</f>
        <v>1130.9199999999998</v>
      </c>
      <c r="Q17" s="120">
        <f t="shared" si="2"/>
        <v>7882</v>
      </c>
      <c r="R17" s="193">
        <f t="shared" si="2"/>
        <v>1154.45</v>
      </c>
      <c r="S17" s="120">
        <f t="shared" si="2"/>
        <v>7175</v>
      </c>
      <c r="T17" s="193">
        <f t="shared" si="2"/>
        <v>270.94</v>
      </c>
      <c r="U17" s="120">
        <f t="shared" si="2"/>
        <v>1945</v>
      </c>
    </row>
    <row r="47" spans="1:4" ht="15">
      <c r="A47" s="274"/>
      <c r="B47" s="276"/>
      <c r="C47" s="277"/>
      <c r="D47" s="277"/>
    </row>
    <row r="48" spans="2:5" ht="15">
      <c r="B48" s="271"/>
      <c r="C48" s="272"/>
      <c r="D48" s="272"/>
      <c r="E48" s="272"/>
    </row>
    <row r="49" spans="2:5" ht="15">
      <c r="B49" s="270"/>
      <c r="E49" s="270"/>
    </row>
    <row r="50" spans="2:5" ht="15">
      <c r="B50" s="270"/>
      <c r="E50" s="270"/>
    </row>
    <row r="51" spans="1:5" ht="15">
      <c r="A51" s="275"/>
      <c r="B51" s="7"/>
      <c r="E51" s="273"/>
    </row>
  </sheetData>
  <mergeCells count="1">
    <mergeCell ref="B47:D47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U46"/>
  <sheetViews>
    <sheetView zoomScale="75" zoomScaleNormal="75" workbookViewId="0" topLeftCell="A1">
      <pane xSplit="1" topLeftCell="B1" activePane="topRight" state="frozen"/>
      <selection pane="topLeft" activeCell="A1" sqref="A1"/>
      <selection pane="topRight" activeCell="A46" sqref="A46:IV46"/>
    </sheetView>
  </sheetViews>
  <sheetFormatPr defaultColWidth="11.5546875" defaultRowHeight="15"/>
  <cols>
    <col min="1" max="1" width="13.6640625" style="3" customWidth="1"/>
    <col min="2" max="2" width="8.6640625" style="9" customWidth="1"/>
    <col min="3" max="3" width="5.10546875" style="0" bestFit="1" customWidth="1"/>
    <col min="4" max="4" width="8.6640625" style="0" customWidth="1"/>
    <col min="5" max="5" width="6.3359375" style="0" bestFit="1" customWidth="1"/>
    <col min="6" max="6" width="8.6640625" style="0" customWidth="1"/>
    <col min="7" max="7" width="6.6640625" style="0" bestFit="1" customWidth="1"/>
    <col min="8" max="8" width="8.6640625" style="0" customWidth="1"/>
    <col min="9" max="9" width="7.6640625" style="0" bestFit="1" customWidth="1"/>
    <col min="10" max="10" width="8.6640625" style="0" customWidth="1"/>
    <col min="11" max="11" width="7.6640625" style="0" bestFit="1" customWidth="1"/>
    <col min="12" max="12" width="8.6640625" style="0" customWidth="1"/>
    <col min="13" max="13" width="5.10546875" style="0" bestFit="1" customWidth="1"/>
    <col min="14" max="14" width="8.6640625" style="0" customWidth="1"/>
    <col min="15" max="15" width="5.5546875" style="0" bestFit="1" customWidth="1"/>
    <col min="16" max="17" width="8.6640625" style="0" customWidth="1"/>
    <col min="18" max="18" width="9.10546875" style="0" bestFit="1" customWidth="1"/>
    <col min="19" max="19" width="8.99609375" style="0" bestFit="1" customWidth="1"/>
    <col min="20" max="16384" width="8.6640625" style="0" customWidth="1"/>
  </cols>
  <sheetData>
    <row r="1" spans="1:20" s="12" customFormat="1" ht="15">
      <c r="A1" s="85" t="s">
        <v>71</v>
      </c>
      <c r="B1" s="12">
        <v>1998</v>
      </c>
      <c r="D1" s="12">
        <v>1999</v>
      </c>
      <c r="F1" s="12">
        <v>2000</v>
      </c>
      <c r="H1" s="12">
        <v>2001</v>
      </c>
      <c r="J1" s="12">
        <v>2002</v>
      </c>
      <c r="L1" s="12">
        <v>2003</v>
      </c>
      <c r="N1" s="12">
        <v>2004</v>
      </c>
      <c r="P1" s="12">
        <v>2005</v>
      </c>
      <c r="R1" s="12">
        <v>2006</v>
      </c>
      <c r="T1" s="12">
        <v>2007</v>
      </c>
    </row>
    <row r="2" spans="1:20" s="5" customFormat="1" ht="15">
      <c r="A2" s="4"/>
      <c r="B2" s="8" t="s">
        <v>38</v>
      </c>
      <c r="D2" s="8" t="s">
        <v>38</v>
      </c>
      <c r="F2" s="8" t="s">
        <v>38</v>
      </c>
      <c r="H2" s="5" t="s">
        <v>38</v>
      </c>
      <c r="J2" s="5" t="s">
        <v>38</v>
      </c>
      <c r="L2" s="8" t="s">
        <v>38</v>
      </c>
      <c r="N2" s="8" t="s">
        <v>38</v>
      </c>
      <c r="P2" s="8" t="s">
        <v>38</v>
      </c>
      <c r="R2" s="8" t="s">
        <v>38</v>
      </c>
      <c r="T2" s="8" t="s">
        <v>38</v>
      </c>
    </row>
    <row r="3" spans="1:21" s="5" customFormat="1" ht="15">
      <c r="A3" s="4" t="s">
        <v>55</v>
      </c>
      <c r="B3" s="8" t="s">
        <v>41</v>
      </c>
      <c r="C3" s="5" t="s">
        <v>40</v>
      </c>
      <c r="D3" s="8" t="s">
        <v>41</v>
      </c>
      <c r="E3" s="5" t="s">
        <v>40</v>
      </c>
      <c r="F3" s="8" t="s">
        <v>41</v>
      </c>
      <c r="G3" s="5" t="s">
        <v>40</v>
      </c>
      <c r="H3" s="5" t="s">
        <v>41</v>
      </c>
      <c r="I3" s="5" t="s">
        <v>40</v>
      </c>
      <c r="J3" s="5" t="s">
        <v>41</v>
      </c>
      <c r="K3" s="5" t="s">
        <v>40</v>
      </c>
      <c r="L3" s="8" t="s">
        <v>41</v>
      </c>
      <c r="M3" s="5" t="s">
        <v>40</v>
      </c>
      <c r="N3" s="8" t="s">
        <v>41</v>
      </c>
      <c r="O3" s="5" t="s">
        <v>40</v>
      </c>
      <c r="P3" s="8" t="s">
        <v>41</v>
      </c>
      <c r="Q3" s="5" t="s">
        <v>40</v>
      </c>
      <c r="R3" s="8" t="s">
        <v>41</v>
      </c>
      <c r="S3" s="5" t="s">
        <v>40</v>
      </c>
      <c r="T3" s="8" t="s">
        <v>41</v>
      </c>
      <c r="U3" s="5" t="s">
        <v>40</v>
      </c>
    </row>
    <row r="4" spans="1:2" s="5" customFormat="1" ht="15.75" thickBot="1">
      <c r="A4" s="4"/>
      <c r="B4" s="8"/>
    </row>
    <row r="5" spans="1:21" ht="15">
      <c r="A5" s="2" t="s">
        <v>42</v>
      </c>
      <c r="B5" s="28">
        <v>144</v>
      </c>
      <c r="C5" s="41"/>
      <c r="D5" s="71">
        <v>168.13</v>
      </c>
      <c r="E5" s="41">
        <v>1230</v>
      </c>
      <c r="F5" s="71">
        <v>142.06</v>
      </c>
      <c r="G5" s="95">
        <v>1048</v>
      </c>
      <c r="H5" s="112">
        <v>135.47</v>
      </c>
      <c r="I5" s="124">
        <v>1052</v>
      </c>
      <c r="J5" s="112">
        <v>151.51</v>
      </c>
      <c r="K5" s="124">
        <v>1190</v>
      </c>
      <c r="L5" s="114">
        <v>111.11</v>
      </c>
      <c r="M5" s="29">
        <v>813</v>
      </c>
      <c r="N5" s="115">
        <v>86.11</v>
      </c>
      <c r="O5" s="118">
        <v>635</v>
      </c>
      <c r="P5" s="115">
        <v>54.79</v>
      </c>
      <c r="Q5" s="118">
        <v>406</v>
      </c>
      <c r="R5" s="115">
        <v>216</v>
      </c>
      <c r="S5" s="118">
        <v>1356</v>
      </c>
      <c r="T5" s="115">
        <v>92.31</v>
      </c>
      <c r="U5" s="118">
        <v>688</v>
      </c>
    </row>
    <row r="6" spans="1:21" ht="15">
      <c r="A6" s="2" t="s">
        <v>43</v>
      </c>
      <c r="B6" s="30">
        <v>223</v>
      </c>
      <c r="C6" s="42"/>
      <c r="D6" s="72">
        <v>116.13</v>
      </c>
      <c r="E6" s="42">
        <v>867</v>
      </c>
      <c r="F6" s="72">
        <v>229.34</v>
      </c>
      <c r="G6" s="96">
        <v>1449</v>
      </c>
      <c r="H6" s="113">
        <v>166.04</v>
      </c>
      <c r="I6" s="125">
        <v>1295</v>
      </c>
      <c r="J6" s="113">
        <v>184.64</v>
      </c>
      <c r="K6" s="125">
        <v>1449</v>
      </c>
      <c r="L6" s="111">
        <v>94.14</v>
      </c>
      <c r="M6" s="31">
        <v>688</v>
      </c>
      <c r="N6" s="116">
        <v>93.5</v>
      </c>
      <c r="O6" s="91">
        <v>689</v>
      </c>
      <c r="P6" s="116">
        <v>120.74</v>
      </c>
      <c r="Q6" s="91">
        <v>883</v>
      </c>
      <c r="R6" s="116">
        <v>223.39</v>
      </c>
      <c r="S6" s="91">
        <v>1402</v>
      </c>
      <c r="T6" s="116">
        <v>82.79</v>
      </c>
      <c r="U6" s="91">
        <v>577</v>
      </c>
    </row>
    <row r="7" spans="1:21" ht="15">
      <c r="A7" s="2" t="s">
        <v>44</v>
      </c>
      <c r="B7" s="30">
        <v>208</v>
      </c>
      <c r="C7" s="42"/>
      <c r="D7" s="72">
        <v>155.67</v>
      </c>
      <c r="E7" s="42">
        <v>1143</v>
      </c>
      <c r="F7" s="72">
        <v>220.79</v>
      </c>
      <c r="G7" s="96">
        <v>1397</v>
      </c>
      <c r="H7" s="113">
        <v>168.44</v>
      </c>
      <c r="I7" s="125">
        <v>1314</v>
      </c>
      <c r="J7" s="113">
        <v>213.69</v>
      </c>
      <c r="K7" s="125">
        <v>1666</v>
      </c>
      <c r="L7" s="111">
        <v>111.93</v>
      </c>
      <c r="M7" s="31">
        <v>817</v>
      </c>
      <c r="N7" s="116">
        <v>78.18</v>
      </c>
      <c r="O7" s="91">
        <v>577</v>
      </c>
      <c r="P7" s="116">
        <v>165.46</v>
      </c>
      <c r="Q7" s="91">
        <v>1208</v>
      </c>
      <c r="R7" s="116">
        <v>287.75</v>
      </c>
      <c r="S7" s="91">
        <v>1813</v>
      </c>
      <c r="T7" s="116">
        <v>108.53</v>
      </c>
      <c r="U7" s="91">
        <v>785</v>
      </c>
    </row>
    <row r="8" spans="1:21" ht="15">
      <c r="A8" s="2" t="s">
        <v>56</v>
      </c>
      <c r="B8" s="30">
        <v>132</v>
      </c>
      <c r="C8" s="42"/>
      <c r="D8" s="72">
        <v>157.82</v>
      </c>
      <c r="E8" s="42">
        <v>1158</v>
      </c>
      <c r="F8" s="72">
        <v>180.99</v>
      </c>
      <c r="G8" s="96">
        <v>1155</v>
      </c>
      <c r="H8" s="111">
        <v>148.81</v>
      </c>
      <c r="I8" s="31">
        <v>1158</v>
      </c>
      <c r="J8" s="111">
        <v>159.77</v>
      </c>
      <c r="K8" s="31">
        <v>1247</v>
      </c>
      <c r="L8" s="111">
        <v>96.53</v>
      </c>
      <c r="M8" s="31">
        <v>748</v>
      </c>
      <c r="N8" s="116">
        <v>49.32</v>
      </c>
      <c r="O8" s="91">
        <v>366</v>
      </c>
      <c r="P8" s="116">
        <v>119.77</v>
      </c>
      <c r="Q8" s="91">
        <v>876</v>
      </c>
      <c r="R8" s="116">
        <v>261.12</v>
      </c>
      <c r="S8" s="91">
        <v>1643</v>
      </c>
      <c r="T8" s="116"/>
      <c r="U8" s="91"/>
    </row>
    <row r="9" spans="1:21" ht="15">
      <c r="A9" s="2" t="s">
        <v>46</v>
      </c>
      <c r="B9" s="30">
        <v>71</v>
      </c>
      <c r="C9" s="42"/>
      <c r="D9" s="72">
        <v>81.47</v>
      </c>
      <c r="E9" s="42">
        <v>875</v>
      </c>
      <c r="F9" s="72">
        <v>139.81</v>
      </c>
      <c r="G9" s="96">
        <v>1295</v>
      </c>
      <c r="H9" s="111">
        <v>160.26</v>
      </c>
      <c r="I9" s="31">
        <v>1249</v>
      </c>
      <c r="J9" s="111">
        <v>142.9</v>
      </c>
      <c r="K9" s="31">
        <v>1116</v>
      </c>
      <c r="L9" s="111">
        <v>114.14</v>
      </c>
      <c r="M9" s="31">
        <v>840</v>
      </c>
      <c r="N9" s="116">
        <v>66.42</v>
      </c>
      <c r="O9" s="91">
        <v>491</v>
      </c>
      <c r="P9" s="116">
        <v>105.47</v>
      </c>
      <c r="Q9" s="91">
        <v>772</v>
      </c>
      <c r="R9" s="116">
        <v>268.33</v>
      </c>
      <c r="S9" s="91">
        <v>1689</v>
      </c>
      <c r="T9" s="116"/>
      <c r="U9" s="91"/>
    </row>
    <row r="10" spans="1:21" ht="15">
      <c r="A10" s="2" t="s">
        <v>47</v>
      </c>
      <c r="B10" s="30">
        <v>49</v>
      </c>
      <c r="C10" s="42"/>
      <c r="D10" s="72">
        <v>58.83</v>
      </c>
      <c r="E10" s="42">
        <v>638</v>
      </c>
      <c r="F10" s="72">
        <v>87.21</v>
      </c>
      <c r="G10" s="96">
        <v>816</v>
      </c>
      <c r="H10" s="111">
        <v>125.16</v>
      </c>
      <c r="I10" s="31">
        <v>970</v>
      </c>
      <c r="J10" s="111">
        <v>112.8</v>
      </c>
      <c r="K10" s="31">
        <v>882</v>
      </c>
      <c r="L10" s="111">
        <v>83.1</v>
      </c>
      <c r="M10" s="31">
        <v>613</v>
      </c>
      <c r="N10" s="116">
        <v>27.44</v>
      </c>
      <c r="O10" s="91">
        <v>206</v>
      </c>
      <c r="P10" s="116">
        <v>41.36</v>
      </c>
      <c r="Q10" s="91">
        <v>306</v>
      </c>
      <c r="R10" s="116">
        <v>140.68</v>
      </c>
      <c r="S10" s="91">
        <v>874</v>
      </c>
      <c r="T10" s="116"/>
      <c r="U10" s="91"/>
    </row>
    <row r="11" spans="1:21" ht="15">
      <c r="A11" s="2" t="s">
        <v>48</v>
      </c>
      <c r="B11" s="30">
        <v>36</v>
      </c>
      <c r="C11" s="42"/>
      <c r="D11" s="72">
        <v>57.97</v>
      </c>
      <c r="E11" s="42">
        <v>629</v>
      </c>
      <c r="F11" s="72">
        <v>66.45</v>
      </c>
      <c r="G11" s="96">
        <v>627</v>
      </c>
      <c r="H11" s="111">
        <v>99.24</v>
      </c>
      <c r="I11" s="31">
        <v>764</v>
      </c>
      <c r="J11" s="111">
        <v>94.26</v>
      </c>
      <c r="K11" s="31">
        <v>738</v>
      </c>
      <c r="L11" s="111">
        <v>95.28</v>
      </c>
      <c r="M11" s="31">
        <v>702</v>
      </c>
      <c r="N11" s="116">
        <v>59.58</v>
      </c>
      <c r="O11" s="91">
        <v>441</v>
      </c>
      <c r="P11" s="116">
        <v>41.08</v>
      </c>
      <c r="Q11" s="91">
        <v>304</v>
      </c>
      <c r="R11" s="116">
        <v>134.58</v>
      </c>
      <c r="S11" s="91">
        <v>835</v>
      </c>
      <c r="T11" s="116"/>
      <c r="U11" s="91"/>
    </row>
    <row r="12" spans="1:21" ht="15">
      <c r="A12" s="2" t="s">
        <v>49</v>
      </c>
      <c r="B12" s="30">
        <v>29</v>
      </c>
      <c r="C12" s="42"/>
      <c r="D12" s="72">
        <v>46.99</v>
      </c>
      <c r="E12" s="42">
        <v>514</v>
      </c>
      <c r="F12" s="72">
        <v>55.12</v>
      </c>
      <c r="G12" s="96">
        <v>524</v>
      </c>
      <c r="H12" s="111">
        <v>97.86</v>
      </c>
      <c r="I12" s="31">
        <v>753</v>
      </c>
      <c r="J12" s="111">
        <v>70.45</v>
      </c>
      <c r="K12" s="31">
        <v>179</v>
      </c>
      <c r="L12" s="111">
        <v>145.6</v>
      </c>
      <c r="M12" s="31">
        <v>1070</v>
      </c>
      <c r="N12" s="116">
        <v>62.73</v>
      </c>
      <c r="O12" s="91">
        <v>464</v>
      </c>
      <c r="P12" s="116">
        <v>30.01</v>
      </c>
      <c r="Q12" s="91">
        <v>194</v>
      </c>
      <c r="R12" s="116">
        <v>78.19</v>
      </c>
      <c r="S12" s="91">
        <v>475</v>
      </c>
      <c r="T12" s="116"/>
      <c r="U12" s="91"/>
    </row>
    <row r="13" spans="1:21" ht="15">
      <c r="A13" s="2" t="s">
        <v>50</v>
      </c>
      <c r="B13" s="30">
        <v>35</v>
      </c>
      <c r="C13" s="42"/>
      <c r="D13" s="72">
        <v>47.56</v>
      </c>
      <c r="E13" s="42">
        <v>520</v>
      </c>
      <c r="F13" s="72">
        <v>74.95</v>
      </c>
      <c r="G13" s="96">
        <v>682</v>
      </c>
      <c r="H13" s="111">
        <v>89.05</v>
      </c>
      <c r="I13" s="31">
        <v>683</v>
      </c>
      <c r="J13" s="111">
        <v>82.16</v>
      </c>
      <c r="K13" s="31">
        <v>644</v>
      </c>
      <c r="L13" s="111">
        <v>92.27</v>
      </c>
      <c r="M13" s="31">
        <v>680</v>
      </c>
      <c r="N13" s="116">
        <v>60.81</v>
      </c>
      <c r="O13" s="91">
        <v>450</v>
      </c>
      <c r="P13" s="116">
        <v>60.69</v>
      </c>
      <c r="Q13" s="91">
        <v>417</v>
      </c>
      <c r="R13" s="116">
        <v>79.65</v>
      </c>
      <c r="S13" s="91">
        <v>481</v>
      </c>
      <c r="T13" s="116"/>
      <c r="U13" s="91"/>
    </row>
    <row r="14" spans="1:21" ht="15">
      <c r="A14" s="2" t="s">
        <v>51</v>
      </c>
      <c r="B14" s="30">
        <v>110</v>
      </c>
      <c r="C14" s="42">
        <v>1174</v>
      </c>
      <c r="D14" s="72">
        <v>67.9</v>
      </c>
      <c r="E14" s="42">
        <v>733</v>
      </c>
      <c r="F14" s="72">
        <v>80.66</v>
      </c>
      <c r="G14" s="96">
        <v>735</v>
      </c>
      <c r="H14" s="111">
        <v>159.18</v>
      </c>
      <c r="I14" s="31">
        <v>1250</v>
      </c>
      <c r="J14" s="111">
        <v>115.1</v>
      </c>
      <c r="K14" s="31">
        <v>842</v>
      </c>
      <c r="L14" s="111">
        <v>141.09</v>
      </c>
      <c r="M14" s="31">
        <v>1037</v>
      </c>
      <c r="N14" s="116">
        <v>78.36</v>
      </c>
      <c r="O14" s="91">
        <v>608</v>
      </c>
      <c r="P14" s="116">
        <v>74.31</v>
      </c>
      <c r="Q14" s="91">
        <v>516</v>
      </c>
      <c r="R14" s="116">
        <v>227.26</v>
      </c>
      <c r="S14" s="91">
        <v>1417</v>
      </c>
      <c r="T14" s="116"/>
      <c r="U14" s="91"/>
    </row>
    <row r="15" spans="1:21" ht="15">
      <c r="A15" s="2" t="s">
        <v>52</v>
      </c>
      <c r="B15" s="30">
        <v>137.62</v>
      </c>
      <c r="C15" s="42">
        <v>1463</v>
      </c>
      <c r="D15" s="72">
        <v>73.83</v>
      </c>
      <c r="E15" s="42">
        <v>795</v>
      </c>
      <c r="F15" s="72">
        <v>101.36</v>
      </c>
      <c r="G15" s="96">
        <v>927</v>
      </c>
      <c r="H15" s="111">
        <v>185.4</v>
      </c>
      <c r="I15" s="31">
        <v>1455</v>
      </c>
      <c r="J15" s="111">
        <v>133.69</v>
      </c>
      <c r="K15" s="31">
        <v>977</v>
      </c>
      <c r="L15" s="111">
        <v>122.08</v>
      </c>
      <c r="M15" s="31">
        <v>898</v>
      </c>
      <c r="N15" s="116">
        <v>89.54</v>
      </c>
      <c r="O15" s="91">
        <v>660</v>
      </c>
      <c r="P15" s="116">
        <v>85.79</v>
      </c>
      <c r="Q15" s="91">
        <v>612</v>
      </c>
      <c r="R15" s="116">
        <v>184.08</v>
      </c>
      <c r="S15" s="91">
        <v>1153</v>
      </c>
      <c r="T15" s="116"/>
      <c r="U15" s="91"/>
    </row>
    <row r="16" spans="1:21" ht="15.75" thickBot="1">
      <c r="A16" s="2" t="s">
        <v>53</v>
      </c>
      <c r="B16" s="30">
        <v>204.37</v>
      </c>
      <c r="C16" s="42">
        <v>1483</v>
      </c>
      <c r="D16" s="72">
        <v>124.38</v>
      </c>
      <c r="E16" s="42">
        <v>901</v>
      </c>
      <c r="F16" s="94">
        <v>123.143</v>
      </c>
      <c r="G16" s="97">
        <v>954</v>
      </c>
      <c r="H16" s="111">
        <v>172.88</v>
      </c>
      <c r="I16" s="31">
        <v>1357</v>
      </c>
      <c r="J16" s="111">
        <v>129</v>
      </c>
      <c r="K16" s="31">
        <v>943</v>
      </c>
      <c r="L16" s="111">
        <v>130.7</v>
      </c>
      <c r="M16" s="31">
        <v>961</v>
      </c>
      <c r="N16" s="116">
        <v>101.57</v>
      </c>
      <c r="O16" s="91">
        <v>748</v>
      </c>
      <c r="P16" s="116">
        <v>210.56</v>
      </c>
      <c r="Q16" s="91">
        <v>1380</v>
      </c>
      <c r="R16" s="116">
        <v>126.28</v>
      </c>
      <c r="S16" s="91">
        <v>993</v>
      </c>
      <c r="T16" s="116"/>
      <c r="U16" s="91"/>
    </row>
    <row r="17" spans="1:21" s="1" customFormat="1" ht="15.75" thickBot="1">
      <c r="A17" s="2" t="s">
        <v>54</v>
      </c>
      <c r="B17" s="44">
        <f>SUM(B5:B16)</f>
        <v>1378.9899999999998</v>
      </c>
      <c r="C17" s="45">
        <f>SUM(C14:C16)</f>
        <v>4120</v>
      </c>
      <c r="D17" s="73">
        <f aca="true" t="shared" si="0" ref="D17:I17">SUM(D5:D16)</f>
        <v>1156.6800000000003</v>
      </c>
      <c r="E17" s="46">
        <f t="shared" si="0"/>
        <v>10003</v>
      </c>
      <c r="F17" s="98">
        <f t="shared" si="0"/>
        <v>1501.883</v>
      </c>
      <c r="G17" s="57">
        <f t="shared" si="0"/>
        <v>11609</v>
      </c>
      <c r="H17" s="73">
        <f t="shared" si="0"/>
        <v>1707.79</v>
      </c>
      <c r="I17" s="74">
        <f t="shared" si="0"/>
        <v>13300</v>
      </c>
      <c r="J17" s="73">
        <f>SUM(J5:J16)</f>
        <v>1589.97</v>
      </c>
      <c r="K17" s="74">
        <f>SUM(K5:K16)</f>
        <v>11873</v>
      </c>
      <c r="L17" s="46">
        <f>SUM(L5:L16)</f>
        <v>1337.97</v>
      </c>
      <c r="M17" s="46">
        <f>SUM(M5:M16)</f>
        <v>9867</v>
      </c>
      <c r="N17" s="193">
        <f>SUM(N5:N16)</f>
        <v>853.56</v>
      </c>
      <c r="O17" s="120">
        <f>+SUM(O5:O16)</f>
        <v>6335</v>
      </c>
      <c r="P17" s="193">
        <f>SUM(P5:P16)</f>
        <v>1110.03</v>
      </c>
      <c r="Q17" s="120">
        <f>+SUM(Q5:Q16)</f>
        <v>7874</v>
      </c>
      <c r="R17" s="193">
        <f>SUM(R5:R16)</f>
        <v>2227.3100000000004</v>
      </c>
      <c r="S17" s="120">
        <f>+SUM(S5:S16)</f>
        <v>14131</v>
      </c>
      <c r="T17" s="193">
        <f>SUM(T5:T16)</f>
        <v>283.63</v>
      </c>
      <c r="U17" s="120">
        <f>+SUM(U5:U16)</f>
        <v>2050</v>
      </c>
    </row>
    <row r="43" spans="1:4" ht="15">
      <c r="A43" s="274" t="s">
        <v>98</v>
      </c>
      <c r="B43" s="276" t="s">
        <v>104</v>
      </c>
      <c r="C43" s="277"/>
      <c r="D43" s="277"/>
    </row>
    <row r="44" spans="2:5" ht="15">
      <c r="B44" s="271" t="s">
        <v>99</v>
      </c>
      <c r="C44" s="272" t="s">
        <v>100</v>
      </c>
      <c r="D44" s="272" t="s">
        <v>101</v>
      </c>
      <c r="E44" s="272" t="s">
        <v>102</v>
      </c>
    </row>
    <row r="45" spans="1:5" ht="15">
      <c r="A45" s="3" t="s">
        <v>27</v>
      </c>
      <c r="B45" s="270">
        <v>30.5</v>
      </c>
      <c r="C45">
        <v>22</v>
      </c>
      <c r="D45">
        <v>1</v>
      </c>
      <c r="E45" s="270">
        <f>B45*C45*D45</f>
        <v>671</v>
      </c>
    </row>
    <row r="46" spans="1:5" ht="15">
      <c r="A46" s="275" t="s">
        <v>103</v>
      </c>
      <c r="B46" s="7"/>
      <c r="E46" s="273">
        <f>SUM(E45:E45)</f>
        <v>671</v>
      </c>
    </row>
  </sheetData>
  <mergeCells count="1">
    <mergeCell ref="B43:D43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U47"/>
  <sheetViews>
    <sheetView zoomScale="75" zoomScaleNormal="75" workbookViewId="0" topLeftCell="A1">
      <pane xSplit="1" topLeftCell="B1" activePane="topRight" state="frozen"/>
      <selection pane="topLeft" activeCell="A1" sqref="A1"/>
      <selection pane="topRight" activeCell="B47" sqref="B47"/>
    </sheetView>
  </sheetViews>
  <sheetFormatPr defaultColWidth="11.5546875" defaultRowHeight="15"/>
  <cols>
    <col min="1" max="1" width="13.3359375" style="3" customWidth="1"/>
    <col min="2" max="2" width="8.6640625" style="9" customWidth="1"/>
    <col min="3" max="3" width="5.10546875" style="0" bestFit="1" customWidth="1"/>
    <col min="4" max="4" width="8.6640625" style="0" bestFit="1" customWidth="1"/>
    <col min="5" max="5" width="6.3359375" style="0" bestFit="1" customWidth="1"/>
    <col min="6" max="6" width="8.6640625" style="0" customWidth="1"/>
    <col min="7" max="7" width="5.10546875" style="0" bestFit="1" customWidth="1"/>
    <col min="8" max="8" width="8.6640625" style="0" customWidth="1"/>
    <col min="9" max="9" width="5.10546875" style="0" bestFit="1" customWidth="1"/>
    <col min="10" max="10" width="8.6640625" style="0" customWidth="1"/>
    <col min="11" max="11" width="5.10546875" style="0" bestFit="1" customWidth="1"/>
    <col min="12" max="12" width="8.6640625" style="0" bestFit="1" customWidth="1"/>
    <col min="13" max="13" width="5.10546875" style="0" bestFit="1" customWidth="1"/>
    <col min="14" max="14" width="8.6640625" style="0" customWidth="1"/>
    <col min="15" max="15" width="6.6640625" style="0" bestFit="1" customWidth="1"/>
    <col min="16" max="16" width="9.10546875" style="0" bestFit="1" customWidth="1"/>
    <col min="17" max="17" width="8.99609375" style="0" bestFit="1" customWidth="1"/>
    <col min="18" max="18" width="9.10546875" style="0" bestFit="1" customWidth="1"/>
    <col min="19" max="19" width="8.99609375" style="0" bestFit="1" customWidth="1"/>
    <col min="20" max="16384" width="8.6640625" style="0" customWidth="1"/>
  </cols>
  <sheetData>
    <row r="1" spans="1:20" s="12" customFormat="1" ht="15">
      <c r="A1" s="85" t="s">
        <v>71</v>
      </c>
      <c r="B1" s="12">
        <v>1998</v>
      </c>
      <c r="D1" s="12">
        <v>1999</v>
      </c>
      <c r="F1" s="12">
        <v>2000</v>
      </c>
      <c r="H1" s="12">
        <v>2001</v>
      </c>
      <c r="J1" s="12">
        <v>2002</v>
      </c>
      <c r="L1" s="12">
        <v>2003</v>
      </c>
      <c r="N1" s="12">
        <v>2004</v>
      </c>
      <c r="P1" s="12">
        <v>2005</v>
      </c>
      <c r="R1" s="12">
        <v>2006</v>
      </c>
      <c r="T1" s="12">
        <v>2007</v>
      </c>
    </row>
    <row r="2" spans="1:20" s="5" customFormat="1" ht="15">
      <c r="A2" s="4"/>
      <c r="B2" s="8" t="s">
        <v>38</v>
      </c>
      <c r="D2" s="8" t="s">
        <v>38</v>
      </c>
      <c r="F2" s="8" t="s">
        <v>38</v>
      </c>
      <c r="H2" s="5" t="s">
        <v>38</v>
      </c>
      <c r="J2" s="5" t="s">
        <v>38</v>
      </c>
      <c r="L2" s="8" t="s">
        <v>38</v>
      </c>
      <c r="N2" s="8" t="s">
        <v>38</v>
      </c>
      <c r="P2" s="8" t="s">
        <v>38</v>
      </c>
      <c r="R2" s="8" t="s">
        <v>38</v>
      </c>
      <c r="T2" s="8" t="s">
        <v>38</v>
      </c>
    </row>
    <row r="3" spans="1:21" s="5" customFormat="1" ht="15">
      <c r="A3" s="4" t="s">
        <v>55</v>
      </c>
      <c r="B3" s="8" t="s">
        <v>41</v>
      </c>
      <c r="C3" s="5" t="s">
        <v>40</v>
      </c>
      <c r="D3" s="8" t="s">
        <v>41</v>
      </c>
      <c r="E3" s="5" t="s">
        <v>40</v>
      </c>
      <c r="F3" s="8" t="s">
        <v>41</v>
      </c>
      <c r="G3" s="5" t="s">
        <v>40</v>
      </c>
      <c r="H3" s="5" t="s">
        <v>41</v>
      </c>
      <c r="I3" s="5" t="s">
        <v>40</v>
      </c>
      <c r="J3" s="5" t="s">
        <v>41</v>
      </c>
      <c r="K3" s="5" t="s">
        <v>40</v>
      </c>
      <c r="L3" s="8" t="s">
        <v>41</v>
      </c>
      <c r="M3" s="5" t="s">
        <v>40</v>
      </c>
      <c r="N3" s="8" t="s">
        <v>41</v>
      </c>
      <c r="O3" s="5" t="s">
        <v>40</v>
      </c>
      <c r="P3" s="8" t="s">
        <v>41</v>
      </c>
      <c r="Q3" s="5" t="s">
        <v>40</v>
      </c>
      <c r="R3" s="8" t="s">
        <v>41</v>
      </c>
      <c r="S3" s="5" t="s">
        <v>40</v>
      </c>
      <c r="T3" s="8" t="s">
        <v>41</v>
      </c>
      <c r="U3" s="5" t="s">
        <v>40</v>
      </c>
    </row>
    <row r="4" spans="1:2" s="5" customFormat="1" ht="15.75" thickBot="1">
      <c r="A4" s="4"/>
      <c r="B4" s="8"/>
    </row>
    <row r="5" spans="1:21" ht="15">
      <c r="A5" s="2" t="s">
        <v>42</v>
      </c>
      <c r="B5" s="28">
        <v>258</v>
      </c>
      <c r="C5" s="41"/>
      <c r="D5" s="71">
        <v>184.18</v>
      </c>
      <c r="E5" s="29">
        <v>1342</v>
      </c>
      <c r="F5" s="71">
        <v>226.29</v>
      </c>
      <c r="G5" s="29">
        <v>1636</v>
      </c>
      <c r="H5" s="112">
        <v>83.89</v>
      </c>
      <c r="I5" s="108">
        <v>642</v>
      </c>
      <c r="J5" s="112">
        <v>71.95</v>
      </c>
      <c r="K5" s="108">
        <v>568</v>
      </c>
      <c r="L5" s="114">
        <v>43.27</v>
      </c>
      <c r="M5" s="29">
        <v>320</v>
      </c>
      <c r="N5" s="115">
        <v>151.76</v>
      </c>
      <c r="O5" s="66">
        <v>1115</v>
      </c>
      <c r="P5" s="115">
        <v>202.11</v>
      </c>
      <c r="Q5" s="118">
        <v>1483</v>
      </c>
      <c r="R5" s="258">
        <v>185.16</v>
      </c>
      <c r="S5" s="118">
        <v>1157</v>
      </c>
      <c r="T5" s="258">
        <v>113.23</v>
      </c>
      <c r="U5" s="118">
        <v>862</v>
      </c>
    </row>
    <row r="6" spans="1:21" ht="15">
      <c r="A6" s="2" t="s">
        <v>43</v>
      </c>
      <c r="B6" s="30">
        <v>293</v>
      </c>
      <c r="C6" s="42"/>
      <c r="D6" s="72">
        <v>139.91</v>
      </c>
      <c r="E6" s="31">
        <v>1033</v>
      </c>
      <c r="F6" s="72">
        <v>128.73</v>
      </c>
      <c r="G6" s="31">
        <v>838</v>
      </c>
      <c r="H6" s="113">
        <v>104.9</v>
      </c>
      <c r="I6" s="110">
        <v>809</v>
      </c>
      <c r="J6" s="113">
        <v>75.27</v>
      </c>
      <c r="K6" s="110">
        <v>594</v>
      </c>
      <c r="L6" s="111">
        <v>174.68</v>
      </c>
      <c r="M6" s="31">
        <v>1272</v>
      </c>
      <c r="N6" s="116">
        <v>168.86</v>
      </c>
      <c r="O6" s="65">
        <v>1240</v>
      </c>
      <c r="P6" s="116">
        <v>154.45</v>
      </c>
      <c r="Q6" s="91">
        <v>1128</v>
      </c>
      <c r="R6" s="257">
        <v>228.08</v>
      </c>
      <c r="S6" s="91">
        <v>1432</v>
      </c>
      <c r="T6" s="257">
        <v>159.47</v>
      </c>
      <c r="U6" s="91">
        <v>1196</v>
      </c>
    </row>
    <row r="7" spans="1:21" ht="15">
      <c r="A7" s="2" t="s">
        <v>44</v>
      </c>
      <c r="B7" s="30">
        <v>173</v>
      </c>
      <c r="C7" s="42"/>
      <c r="D7" s="72">
        <v>185.89</v>
      </c>
      <c r="E7" s="31">
        <v>1354</v>
      </c>
      <c r="F7" s="72">
        <v>86.24</v>
      </c>
      <c r="G7" s="31">
        <v>580</v>
      </c>
      <c r="H7" s="113">
        <v>123.14</v>
      </c>
      <c r="I7" s="110">
        <v>954</v>
      </c>
      <c r="J7" s="113">
        <v>82.94</v>
      </c>
      <c r="K7" s="110">
        <v>650</v>
      </c>
      <c r="L7" s="111">
        <v>170</v>
      </c>
      <c r="M7" s="31">
        <v>1238</v>
      </c>
      <c r="N7" s="116">
        <v>169.55</v>
      </c>
      <c r="O7" s="65">
        <v>1245</v>
      </c>
      <c r="P7" s="116">
        <v>206.04</v>
      </c>
      <c r="Q7" s="91">
        <v>1503</v>
      </c>
      <c r="R7" s="257">
        <v>307.49</v>
      </c>
      <c r="S7" s="91">
        <v>1939</v>
      </c>
      <c r="T7" s="257">
        <v>186.14</v>
      </c>
      <c r="U7" s="91">
        <v>1412</v>
      </c>
    </row>
    <row r="8" spans="1:21" ht="15">
      <c r="A8" s="2" t="s">
        <v>56</v>
      </c>
      <c r="B8" s="30">
        <v>246</v>
      </c>
      <c r="C8" s="42"/>
      <c r="D8" s="72">
        <v>182.74</v>
      </c>
      <c r="E8" s="31">
        <v>1332</v>
      </c>
      <c r="F8" s="72">
        <v>84.63</v>
      </c>
      <c r="G8" s="31">
        <v>570</v>
      </c>
      <c r="H8" s="111">
        <v>100.75</v>
      </c>
      <c r="I8" s="31">
        <v>776</v>
      </c>
      <c r="J8" s="111">
        <v>60.67</v>
      </c>
      <c r="K8" s="31">
        <v>477</v>
      </c>
      <c r="L8" s="111">
        <v>141.3</v>
      </c>
      <c r="M8" s="31">
        <v>1071</v>
      </c>
      <c r="N8" s="116">
        <v>141.37</v>
      </c>
      <c r="O8" s="65">
        <v>1039</v>
      </c>
      <c r="P8" s="116">
        <v>177.57</v>
      </c>
      <c r="Q8" s="91">
        <v>1296</v>
      </c>
      <c r="R8" s="257">
        <v>271.93</v>
      </c>
      <c r="S8" s="91">
        <v>1712</v>
      </c>
      <c r="T8" s="257"/>
      <c r="U8" s="91"/>
    </row>
    <row r="9" spans="1:21" ht="15">
      <c r="A9" s="2" t="s">
        <v>46</v>
      </c>
      <c r="B9" s="30">
        <v>159</v>
      </c>
      <c r="C9" s="42"/>
      <c r="D9" s="72">
        <v>121</v>
      </c>
      <c r="E9" s="31">
        <v>1289</v>
      </c>
      <c r="F9" s="72">
        <v>50.64</v>
      </c>
      <c r="G9" s="31">
        <v>483</v>
      </c>
      <c r="H9" s="111">
        <v>148.93</v>
      </c>
      <c r="I9" s="31">
        <v>1159</v>
      </c>
      <c r="J9" s="111">
        <v>64.4</v>
      </c>
      <c r="K9" s="31">
        <v>506</v>
      </c>
      <c r="L9" s="111">
        <v>110.87</v>
      </c>
      <c r="M9" s="31">
        <v>816</v>
      </c>
      <c r="N9" s="116">
        <v>140.96</v>
      </c>
      <c r="O9" s="65">
        <v>1036</v>
      </c>
      <c r="P9" s="116">
        <v>157.34</v>
      </c>
      <c r="Q9" s="91">
        <v>1149</v>
      </c>
      <c r="R9" s="257">
        <v>235.43</v>
      </c>
      <c r="S9" s="91">
        <v>1479</v>
      </c>
      <c r="T9" s="257"/>
      <c r="U9" s="91"/>
    </row>
    <row r="10" spans="1:21" ht="15">
      <c r="A10" s="2" t="s">
        <v>47</v>
      </c>
      <c r="B10" s="30">
        <v>114</v>
      </c>
      <c r="C10" s="42"/>
      <c r="D10" s="72">
        <v>96.65</v>
      </c>
      <c r="E10" s="31">
        <v>1034</v>
      </c>
      <c r="F10" s="72">
        <v>35.81</v>
      </c>
      <c r="G10" s="31">
        <v>348</v>
      </c>
      <c r="H10" s="111">
        <v>88.29</v>
      </c>
      <c r="I10" s="31">
        <v>677</v>
      </c>
      <c r="J10" s="111">
        <v>53.08</v>
      </c>
      <c r="K10" s="31">
        <v>418</v>
      </c>
      <c r="L10" s="111">
        <v>113.19</v>
      </c>
      <c r="M10" s="31">
        <v>833</v>
      </c>
      <c r="N10" s="116">
        <v>106.36</v>
      </c>
      <c r="O10" s="65">
        <v>783</v>
      </c>
      <c r="P10" s="116">
        <v>111.94</v>
      </c>
      <c r="Q10" s="91">
        <v>819</v>
      </c>
      <c r="R10" s="257">
        <v>121.58</v>
      </c>
      <c r="S10" s="91">
        <v>752</v>
      </c>
      <c r="T10" s="257"/>
      <c r="U10" s="91"/>
    </row>
    <row r="11" spans="1:21" ht="15">
      <c r="A11" s="2" t="s">
        <v>48</v>
      </c>
      <c r="B11" s="30">
        <v>126</v>
      </c>
      <c r="C11" s="42"/>
      <c r="D11" s="72">
        <v>82.99</v>
      </c>
      <c r="E11" s="31">
        <v>891</v>
      </c>
      <c r="F11" s="72">
        <v>10.9</v>
      </c>
      <c r="G11" s="31">
        <v>116</v>
      </c>
      <c r="H11" s="111">
        <v>43.13</v>
      </c>
      <c r="I11" s="31">
        <v>318</v>
      </c>
      <c r="J11" s="111">
        <v>27.73</v>
      </c>
      <c r="K11" s="31">
        <v>221</v>
      </c>
      <c r="L11" s="111">
        <v>77.77</v>
      </c>
      <c r="M11" s="31">
        <v>574</v>
      </c>
      <c r="N11" s="116">
        <v>100.06</v>
      </c>
      <c r="O11" s="65">
        <v>737</v>
      </c>
      <c r="P11" s="116">
        <v>88.69</v>
      </c>
      <c r="Q11" s="91">
        <v>650</v>
      </c>
      <c r="R11" s="257">
        <v>162.14</v>
      </c>
      <c r="S11" s="91">
        <v>1011</v>
      </c>
      <c r="T11" s="257"/>
      <c r="U11" s="91"/>
    </row>
    <row r="12" spans="1:21" ht="15">
      <c r="A12" s="2" t="s">
        <v>49</v>
      </c>
      <c r="B12" s="30">
        <v>82</v>
      </c>
      <c r="C12" s="42"/>
      <c r="D12" s="72">
        <v>76.69</v>
      </c>
      <c r="E12" s="31">
        <v>825</v>
      </c>
      <c r="F12" s="72">
        <v>14.49</v>
      </c>
      <c r="G12" s="31">
        <v>154</v>
      </c>
      <c r="H12" s="111">
        <v>33.82</v>
      </c>
      <c r="I12" s="31">
        <v>244</v>
      </c>
      <c r="J12" s="111">
        <v>14.09</v>
      </c>
      <c r="K12" s="31">
        <v>115</v>
      </c>
      <c r="L12" s="111">
        <v>87.07</v>
      </c>
      <c r="M12" s="31">
        <v>642</v>
      </c>
      <c r="N12" s="116">
        <v>81.74</v>
      </c>
      <c r="O12" s="65">
        <v>603</v>
      </c>
      <c r="P12" s="116">
        <v>81.88</v>
      </c>
      <c r="Q12" s="91">
        <v>571</v>
      </c>
      <c r="R12" s="257">
        <v>109.36</v>
      </c>
      <c r="S12" s="91">
        <v>674</v>
      </c>
      <c r="T12" s="257"/>
      <c r="U12" s="91"/>
    </row>
    <row r="13" spans="1:21" ht="15">
      <c r="A13" s="2" t="s">
        <v>50</v>
      </c>
      <c r="B13" s="30">
        <v>54</v>
      </c>
      <c r="C13" s="42"/>
      <c r="D13" s="72">
        <v>70.86</v>
      </c>
      <c r="E13" s="31">
        <v>764</v>
      </c>
      <c r="F13" s="72">
        <v>34.53</v>
      </c>
      <c r="G13" s="31">
        <v>307</v>
      </c>
      <c r="H13" s="111">
        <v>31.93</v>
      </c>
      <c r="I13" s="31">
        <v>229</v>
      </c>
      <c r="J13" s="111">
        <v>17.04</v>
      </c>
      <c r="K13" s="31">
        <v>138</v>
      </c>
      <c r="L13" s="111">
        <v>64.77</v>
      </c>
      <c r="M13" s="31">
        <v>479</v>
      </c>
      <c r="N13" s="116">
        <v>109.09</v>
      </c>
      <c r="O13" s="65">
        <v>803</v>
      </c>
      <c r="P13" s="116">
        <v>109.81</v>
      </c>
      <c r="Q13" s="91">
        <v>774</v>
      </c>
      <c r="R13" s="257">
        <v>174.91</v>
      </c>
      <c r="S13" s="91">
        <v>1085</v>
      </c>
      <c r="T13" s="257"/>
      <c r="U13" s="91"/>
    </row>
    <row r="14" spans="1:21" ht="15">
      <c r="A14" s="2" t="s">
        <v>51</v>
      </c>
      <c r="B14" s="30">
        <v>145.93</v>
      </c>
      <c r="C14" s="42">
        <v>1550</v>
      </c>
      <c r="D14" s="72">
        <v>93.31</v>
      </c>
      <c r="E14" s="31">
        <v>999</v>
      </c>
      <c r="F14" s="72">
        <v>83.25</v>
      </c>
      <c r="G14" s="31">
        <v>759</v>
      </c>
      <c r="H14" s="111">
        <v>55.44</v>
      </c>
      <c r="I14" s="31">
        <v>439</v>
      </c>
      <c r="J14" s="111">
        <v>44.1</v>
      </c>
      <c r="K14" s="31">
        <v>326</v>
      </c>
      <c r="L14" s="111">
        <v>81.32</v>
      </c>
      <c r="M14" s="31">
        <v>600</v>
      </c>
      <c r="N14" s="116">
        <v>119.9</v>
      </c>
      <c r="O14" s="65">
        <v>882</v>
      </c>
      <c r="P14" s="116">
        <v>109.81</v>
      </c>
      <c r="Q14" s="91">
        <v>774</v>
      </c>
      <c r="R14" s="257">
        <v>158.5</v>
      </c>
      <c r="S14" s="91">
        <v>981</v>
      </c>
      <c r="T14" s="257"/>
      <c r="U14" s="91"/>
    </row>
    <row r="15" spans="1:21" ht="15">
      <c r="A15" s="2" t="s">
        <v>52</v>
      </c>
      <c r="B15" s="30">
        <v>143.54</v>
      </c>
      <c r="C15" s="42">
        <v>1525</v>
      </c>
      <c r="D15" s="72">
        <v>97.13</v>
      </c>
      <c r="E15" s="31">
        <v>1039</v>
      </c>
      <c r="F15" s="72">
        <v>109.77</v>
      </c>
      <c r="G15" s="31">
        <v>1005</v>
      </c>
      <c r="H15" s="111">
        <v>83.2</v>
      </c>
      <c r="I15" s="31">
        <v>656</v>
      </c>
      <c r="J15" s="111">
        <v>81.54</v>
      </c>
      <c r="K15" s="31">
        <v>598</v>
      </c>
      <c r="L15" s="111">
        <v>90.9</v>
      </c>
      <c r="M15" s="31">
        <v>670</v>
      </c>
      <c r="N15" s="116">
        <v>137.82</v>
      </c>
      <c r="O15" s="65">
        <v>1013</v>
      </c>
      <c r="P15" s="116">
        <v>141.52</v>
      </c>
      <c r="Q15" s="91">
        <v>1017</v>
      </c>
      <c r="R15" s="257">
        <v>158.69</v>
      </c>
      <c r="S15" s="91">
        <v>992</v>
      </c>
      <c r="T15" s="257"/>
      <c r="U15" s="91"/>
    </row>
    <row r="16" spans="1:21" ht="15.75" thickBot="1">
      <c r="A16" s="2" t="s">
        <v>53</v>
      </c>
      <c r="B16" s="30">
        <v>135.61</v>
      </c>
      <c r="C16" s="42">
        <v>1003</v>
      </c>
      <c r="D16" s="72">
        <v>173.29</v>
      </c>
      <c r="E16" s="31">
        <v>1266</v>
      </c>
      <c r="F16" s="72">
        <v>123.9</v>
      </c>
      <c r="G16" s="31">
        <v>960</v>
      </c>
      <c r="H16" s="111">
        <v>95.99</v>
      </c>
      <c r="I16" s="31">
        <v>756</v>
      </c>
      <c r="J16" s="111">
        <v>63.23</v>
      </c>
      <c r="K16" s="31">
        <v>465</v>
      </c>
      <c r="L16" s="111">
        <v>142.33</v>
      </c>
      <c r="M16" s="31">
        <v>1046</v>
      </c>
      <c r="N16" s="116">
        <v>190.75</v>
      </c>
      <c r="O16" s="65">
        <v>1400</v>
      </c>
      <c r="P16" s="192">
        <v>206.65</v>
      </c>
      <c r="Q16" s="119">
        <v>1354</v>
      </c>
      <c r="R16" s="257">
        <v>98.88</v>
      </c>
      <c r="S16" s="91">
        <v>763</v>
      </c>
      <c r="T16" s="257"/>
      <c r="U16" s="91"/>
    </row>
    <row r="17" spans="1:21" s="1" customFormat="1" ht="15.75" thickBot="1">
      <c r="A17" s="2" t="s">
        <v>54</v>
      </c>
      <c r="B17" s="44">
        <f>SUM(B5:B16)</f>
        <v>1930.08</v>
      </c>
      <c r="C17" s="45">
        <f>SUM(C5:C16)</f>
        <v>4078</v>
      </c>
      <c r="D17" s="73">
        <f aca="true" t="shared" si="0" ref="D17:I17">SUM(D5:D16)</f>
        <v>1504.6399999999999</v>
      </c>
      <c r="E17" s="46">
        <f t="shared" si="0"/>
        <v>13168</v>
      </c>
      <c r="F17" s="73">
        <f t="shared" si="0"/>
        <v>989.1799999999998</v>
      </c>
      <c r="G17" s="46">
        <f t="shared" si="0"/>
        <v>7756</v>
      </c>
      <c r="H17" s="73">
        <f t="shared" si="0"/>
        <v>993.4100000000001</v>
      </c>
      <c r="I17" s="46">
        <f t="shared" si="0"/>
        <v>7659</v>
      </c>
      <c r="J17" s="73">
        <f aca="true" t="shared" si="1" ref="J17:O17">SUM(J5:J16)</f>
        <v>656.0400000000001</v>
      </c>
      <c r="K17" s="46">
        <f t="shared" si="1"/>
        <v>5076</v>
      </c>
      <c r="L17" s="46">
        <f t="shared" si="1"/>
        <v>1297.4699999999998</v>
      </c>
      <c r="M17" s="46">
        <f t="shared" si="1"/>
        <v>9561</v>
      </c>
      <c r="N17" s="193">
        <f t="shared" si="1"/>
        <v>1618.22</v>
      </c>
      <c r="O17" s="120">
        <f t="shared" si="1"/>
        <v>11896</v>
      </c>
      <c r="P17" s="259">
        <f aca="true" t="shared" si="2" ref="P17:U17">SUM(P5:P16)</f>
        <v>1747.81</v>
      </c>
      <c r="Q17" s="260">
        <f t="shared" si="2"/>
        <v>12518</v>
      </c>
      <c r="R17" s="193">
        <f t="shared" si="2"/>
        <v>2212.15</v>
      </c>
      <c r="S17" s="120">
        <f t="shared" si="2"/>
        <v>13977</v>
      </c>
      <c r="T17" s="193">
        <f t="shared" si="2"/>
        <v>458.84</v>
      </c>
      <c r="U17" s="120">
        <f t="shared" si="2"/>
        <v>3470</v>
      </c>
    </row>
    <row r="44" spans="1:4" ht="15">
      <c r="A44" s="274" t="s">
        <v>98</v>
      </c>
      <c r="B44" s="276" t="s">
        <v>104</v>
      </c>
      <c r="C44" s="277"/>
      <c r="D44" s="277"/>
    </row>
    <row r="45" spans="2:5" ht="15">
      <c r="B45" s="271" t="s">
        <v>99</v>
      </c>
      <c r="C45" s="272" t="s">
        <v>100</v>
      </c>
      <c r="D45" s="272" t="s">
        <v>101</v>
      </c>
      <c r="E45" s="272" t="s">
        <v>102</v>
      </c>
    </row>
    <row r="46" spans="1:5" ht="15">
      <c r="A46" s="3" t="s">
        <v>28</v>
      </c>
      <c r="B46" s="270">
        <v>32</v>
      </c>
      <c r="C46">
        <v>24</v>
      </c>
      <c r="D46">
        <v>1</v>
      </c>
      <c r="E46" s="270">
        <f>B46*C46*D46</f>
        <v>768</v>
      </c>
    </row>
    <row r="47" spans="1:5" ht="15">
      <c r="A47" s="275" t="s">
        <v>103</v>
      </c>
      <c r="B47" s="7"/>
      <c r="E47" s="273">
        <f>SUM(E46:E46)</f>
        <v>768</v>
      </c>
    </row>
  </sheetData>
  <mergeCells count="1">
    <mergeCell ref="B44:D44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U47"/>
  <sheetViews>
    <sheetView zoomScale="75" zoomScaleNormal="75" workbookViewId="0" topLeftCell="A1">
      <pane xSplit="1" topLeftCell="B1" activePane="topRight" state="frozen"/>
      <selection pane="topLeft" activeCell="A1" sqref="A1"/>
      <selection pane="topRight" activeCell="B46" sqref="B46"/>
    </sheetView>
  </sheetViews>
  <sheetFormatPr defaultColWidth="11.5546875" defaultRowHeight="15"/>
  <cols>
    <col min="1" max="1" width="14.3359375" style="3" bestFit="1" customWidth="1"/>
    <col min="2" max="2" width="8.6640625" style="9" customWidth="1"/>
    <col min="3" max="3" width="5.10546875" style="0" bestFit="1" customWidth="1"/>
    <col min="4" max="4" width="8.6640625" style="0" customWidth="1"/>
    <col min="5" max="5" width="5.10546875" style="0" bestFit="1" customWidth="1"/>
    <col min="6" max="6" width="8.6640625" style="0" customWidth="1"/>
    <col min="7" max="7" width="5.10546875" style="0" bestFit="1" customWidth="1"/>
    <col min="8" max="8" width="8.6640625" style="0" customWidth="1"/>
    <col min="9" max="9" width="5.10546875" style="0" bestFit="1" customWidth="1"/>
    <col min="10" max="10" width="8.6640625" style="0" customWidth="1"/>
    <col min="11" max="11" width="5.10546875" style="0" bestFit="1" customWidth="1"/>
    <col min="12" max="12" width="8.6640625" style="0" customWidth="1"/>
    <col min="13" max="13" width="5.10546875" style="0" bestFit="1" customWidth="1"/>
    <col min="14" max="14" width="8.6640625" style="0" customWidth="1"/>
    <col min="15" max="15" width="5.5546875" style="0" bestFit="1" customWidth="1"/>
    <col min="16" max="16384" width="8.6640625" style="0" customWidth="1"/>
  </cols>
  <sheetData>
    <row r="1" spans="1:20" s="12" customFormat="1" ht="15">
      <c r="A1" s="85" t="s">
        <v>71</v>
      </c>
      <c r="B1" s="12">
        <v>1998</v>
      </c>
      <c r="D1" s="12">
        <v>1999</v>
      </c>
      <c r="F1" s="12">
        <v>2000</v>
      </c>
      <c r="H1" s="12">
        <v>2001</v>
      </c>
      <c r="J1" s="12">
        <v>2002</v>
      </c>
      <c r="L1" s="12">
        <v>2003</v>
      </c>
      <c r="N1" s="12">
        <v>2004</v>
      </c>
      <c r="P1" s="12">
        <v>2005</v>
      </c>
      <c r="R1" s="12">
        <v>2006</v>
      </c>
      <c r="T1" s="12">
        <v>2007</v>
      </c>
    </row>
    <row r="2" spans="1:20" s="5" customFormat="1" ht="15">
      <c r="A2" s="4"/>
      <c r="B2" s="8" t="s">
        <v>38</v>
      </c>
      <c r="D2" s="8" t="s">
        <v>38</v>
      </c>
      <c r="F2" s="8" t="s">
        <v>38</v>
      </c>
      <c r="H2" s="5" t="s">
        <v>38</v>
      </c>
      <c r="J2" s="5" t="s">
        <v>38</v>
      </c>
      <c r="L2" s="8" t="s">
        <v>38</v>
      </c>
      <c r="N2" s="8" t="s">
        <v>38</v>
      </c>
      <c r="P2" s="8" t="s">
        <v>38</v>
      </c>
      <c r="R2" s="8" t="s">
        <v>38</v>
      </c>
      <c r="T2" s="8" t="s">
        <v>38</v>
      </c>
    </row>
    <row r="3" spans="1:21" s="5" customFormat="1" ht="15">
      <c r="A3" s="4" t="s">
        <v>55</v>
      </c>
      <c r="B3" s="8" t="s">
        <v>41</v>
      </c>
      <c r="C3" s="5" t="s">
        <v>40</v>
      </c>
      <c r="D3" s="8" t="s">
        <v>41</v>
      </c>
      <c r="E3" s="5" t="s">
        <v>40</v>
      </c>
      <c r="F3" s="8" t="s">
        <v>41</v>
      </c>
      <c r="G3" s="5" t="s">
        <v>40</v>
      </c>
      <c r="H3" s="5" t="s">
        <v>41</v>
      </c>
      <c r="I3" s="5" t="s">
        <v>40</v>
      </c>
      <c r="J3" s="5" t="s">
        <v>41</v>
      </c>
      <c r="K3" s="5" t="s">
        <v>40</v>
      </c>
      <c r="L3" s="8" t="s">
        <v>41</v>
      </c>
      <c r="M3" s="5" t="s">
        <v>40</v>
      </c>
      <c r="N3" s="8" t="s">
        <v>41</v>
      </c>
      <c r="O3" s="5" t="s">
        <v>40</v>
      </c>
      <c r="P3" s="8" t="s">
        <v>41</v>
      </c>
      <c r="Q3" s="5" t="s">
        <v>40</v>
      </c>
      <c r="R3" s="8" t="s">
        <v>41</v>
      </c>
      <c r="S3" s="5" t="s">
        <v>40</v>
      </c>
      <c r="T3" s="8" t="s">
        <v>41</v>
      </c>
      <c r="U3" s="5" t="s">
        <v>40</v>
      </c>
    </row>
    <row r="4" spans="1:2" s="5" customFormat="1" ht="15.75" thickBot="1">
      <c r="A4" s="4"/>
      <c r="B4" s="8"/>
    </row>
    <row r="5" spans="1:21" ht="15">
      <c r="A5" s="2" t="s">
        <v>42</v>
      </c>
      <c r="B5" s="28">
        <v>26</v>
      </c>
      <c r="C5" s="29"/>
      <c r="D5" s="67">
        <v>33.56</v>
      </c>
      <c r="E5" s="29">
        <v>267</v>
      </c>
      <c r="F5" s="67">
        <v>21.96</v>
      </c>
      <c r="G5" s="29">
        <v>186</v>
      </c>
      <c r="H5" s="112">
        <v>25.77</v>
      </c>
      <c r="I5" s="108">
        <v>180</v>
      </c>
      <c r="J5" s="112">
        <v>37.71</v>
      </c>
      <c r="K5" s="108">
        <v>270</v>
      </c>
      <c r="L5" s="114">
        <v>36.45</v>
      </c>
      <c r="M5" s="29">
        <v>240</v>
      </c>
      <c r="N5" s="115">
        <v>33.41</v>
      </c>
      <c r="O5" s="118">
        <v>220</v>
      </c>
      <c r="P5" s="115">
        <v>48.46</v>
      </c>
      <c r="Q5" s="118">
        <v>330</v>
      </c>
      <c r="R5" s="115">
        <v>42.98</v>
      </c>
      <c r="S5" s="118">
        <v>250</v>
      </c>
      <c r="T5" s="115">
        <v>30.02</v>
      </c>
      <c r="U5" s="118">
        <v>170</v>
      </c>
    </row>
    <row r="6" spans="1:21" ht="15">
      <c r="A6" s="2" t="s">
        <v>43</v>
      </c>
      <c r="B6" s="30">
        <v>66</v>
      </c>
      <c r="C6" s="31"/>
      <c r="D6" s="68">
        <v>80.83</v>
      </c>
      <c r="E6" s="31">
        <v>597</v>
      </c>
      <c r="F6" s="68">
        <v>197.5</v>
      </c>
      <c r="G6" s="31">
        <v>1232</v>
      </c>
      <c r="H6" s="113">
        <v>73.57</v>
      </c>
      <c r="I6" s="110">
        <v>560</v>
      </c>
      <c r="J6" s="113">
        <v>72.25</v>
      </c>
      <c r="K6" s="110">
        <v>540</v>
      </c>
      <c r="L6" s="111">
        <v>68.16</v>
      </c>
      <c r="M6" s="31">
        <v>470</v>
      </c>
      <c r="N6" s="116">
        <v>92.23</v>
      </c>
      <c r="O6" s="91">
        <v>650</v>
      </c>
      <c r="P6" s="116">
        <v>70.73</v>
      </c>
      <c r="Q6" s="91">
        <v>490</v>
      </c>
      <c r="R6" s="116">
        <v>78.98</v>
      </c>
      <c r="S6" s="91">
        <v>480</v>
      </c>
      <c r="T6" s="116">
        <v>46.03</v>
      </c>
      <c r="U6" s="91">
        <v>280</v>
      </c>
    </row>
    <row r="7" spans="1:21" ht="15">
      <c r="A7" s="2" t="s">
        <v>44</v>
      </c>
      <c r="B7" s="30">
        <v>90</v>
      </c>
      <c r="C7" s="31"/>
      <c r="D7" s="68">
        <v>114.5</v>
      </c>
      <c r="E7" s="31">
        <v>832</v>
      </c>
      <c r="F7" s="68">
        <v>116.48</v>
      </c>
      <c r="G7" s="31">
        <v>740</v>
      </c>
      <c r="H7" s="113">
        <v>101.25</v>
      </c>
      <c r="I7" s="110">
        <v>780</v>
      </c>
      <c r="J7" s="113">
        <v>88.13</v>
      </c>
      <c r="K7" s="110">
        <v>660</v>
      </c>
      <c r="L7" s="111">
        <v>141.25</v>
      </c>
      <c r="M7" s="31">
        <v>1000</v>
      </c>
      <c r="N7" s="116">
        <v>116.85</v>
      </c>
      <c r="O7" s="91">
        <v>830</v>
      </c>
      <c r="P7" s="116">
        <v>85.87</v>
      </c>
      <c r="Q7" s="91">
        <v>600</v>
      </c>
      <c r="R7" s="116">
        <v>69.58</v>
      </c>
      <c r="S7" s="91">
        <v>420</v>
      </c>
      <c r="T7" s="116">
        <v>55.94</v>
      </c>
      <c r="U7" s="91">
        <v>360</v>
      </c>
    </row>
    <row r="8" spans="1:21" ht="15">
      <c r="A8" s="2" t="s">
        <v>56</v>
      </c>
      <c r="B8" s="30">
        <v>70</v>
      </c>
      <c r="C8" s="31"/>
      <c r="D8" s="68">
        <v>66.94</v>
      </c>
      <c r="E8" s="31">
        <v>500</v>
      </c>
      <c r="F8" s="68">
        <v>80.27</v>
      </c>
      <c r="G8" s="31">
        <v>520</v>
      </c>
      <c r="H8" s="111">
        <v>67.28</v>
      </c>
      <c r="I8" s="31">
        <v>510</v>
      </c>
      <c r="J8" s="111">
        <v>85.56</v>
      </c>
      <c r="K8" s="31">
        <v>640</v>
      </c>
      <c r="L8" s="111">
        <v>63.17</v>
      </c>
      <c r="M8" s="31">
        <v>465</v>
      </c>
      <c r="N8" s="116">
        <v>89.49</v>
      </c>
      <c r="O8" s="91">
        <v>630</v>
      </c>
      <c r="P8" s="116">
        <v>67.98</v>
      </c>
      <c r="Q8" s="91">
        <v>470</v>
      </c>
      <c r="R8" s="116">
        <v>68.02</v>
      </c>
      <c r="S8" s="91">
        <v>410</v>
      </c>
      <c r="T8" s="116"/>
      <c r="U8" s="91"/>
    </row>
    <row r="9" spans="1:21" ht="15">
      <c r="A9" s="2" t="s">
        <v>46</v>
      </c>
      <c r="B9" s="30">
        <v>58</v>
      </c>
      <c r="C9" s="31"/>
      <c r="D9" s="68">
        <v>71.19</v>
      </c>
      <c r="E9" s="31">
        <v>732</v>
      </c>
      <c r="F9" s="68">
        <v>42.11</v>
      </c>
      <c r="G9" s="31">
        <v>370</v>
      </c>
      <c r="H9" s="111">
        <v>87.41</v>
      </c>
      <c r="I9" s="31">
        <v>670</v>
      </c>
      <c r="J9" s="111">
        <v>86.85</v>
      </c>
      <c r="K9" s="31">
        <v>650</v>
      </c>
      <c r="L9" s="111">
        <v>51.19</v>
      </c>
      <c r="M9" s="31">
        <v>350</v>
      </c>
      <c r="N9" s="116">
        <v>107.28</v>
      </c>
      <c r="O9" s="91">
        <v>760</v>
      </c>
      <c r="P9" s="116">
        <v>63.85</v>
      </c>
      <c r="Q9" s="91">
        <v>440</v>
      </c>
      <c r="R9" s="116">
        <v>71.15</v>
      </c>
      <c r="S9" s="91">
        <v>430</v>
      </c>
      <c r="T9" s="116"/>
      <c r="U9" s="91"/>
    </row>
    <row r="10" spans="1:21" ht="15">
      <c r="A10" s="2" t="s">
        <v>47</v>
      </c>
      <c r="B10" s="30">
        <v>15</v>
      </c>
      <c r="C10" s="31"/>
      <c r="D10" s="68">
        <v>13.14</v>
      </c>
      <c r="E10" s="31">
        <v>123</v>
      </c>
      <c r="F10" s="68">
        <v>26.74</v>
      </c>
      <c r="G10" s="31">
        <v>230</v>
      </c>
      <c r="H10" s="111">
        <v>34.57</v>
      </c>
      <c r="I10" s="31">
        <v>250</v>
      </c>
      <c r="J10" s="111">
        <v>41.8</v>
      </c>
      <c r="K10" s="31">
        <v>300</v>
      </c>
      <c r="L10" s="111">
        <v>27.94</v>
      </c>
      <c r="M10" s="31">
        <v>1674</v>
      </c>
      <c r="N10" s="116"/>
      <c r="O10" s="91">
        <v>120</v>
      </c>
      <c r="P10" s="116">
        <v>19.83</v>
      </c>
      <c r="Q10" s="91">
        <v>120</v>
      </c>
      <c r="R10" s="116">
        <v>30.42</v>
      </c>
      <c r="S10" s="91">
        <v>170</v>
      </c>
      <c r="T10" s="116"/>
      <c r="U10" s="91"/>
    </row>
    <row r="11" spans="1:21" ht="15">
      <c r="A11" s="2" t="s">
        <v>48</v>
      </c>
      <c r="B11" s="30">
        <v>16</v>
      </c>
      <c r="C11" s="31"/>
      <c r="D11" s="68">
        <v>11.75</v>
      </c>
      <c r="E11" s="31">
        <v>88</v>
      </c>
      <c r="F11" s="68">
        <v>27.83</v>
      </c>
      <c r="G11" s="31">
        <v>240</v>
      </c>
      <c r="H11" s="111">
        <v>16.96</v>
      </c>
      <c r="I11" s="31">
        <v>110</v>
      </c>
      <c r="J11" s="111"/>
      <c r="K11" s="31">
        <v>0</v>
      </c>
      <c r="L11" s="111">
        <v>19.73</v>
      </c>
      <c r="M11" s="31">
        <v>120</v>
      </c>
      <c r="N11" s="116">
        <v>32.05</v>
      </c>
      <c r="O11" s="91">
        <v>210</v>
      </c>
      <c r="P11" s="116">
        <v>36.33</v>
      </c>
      <c r="Q11" s="91">
        <v>240</v>
      </c>
      <c r="R11" s="116">
        <v>30.42</v>
      </c>
      <c r="S11" s="91">
        <v>170</v>
      </c>
      <c r="T11" s="116"/>
      <c r="U11" s="91"/>
    </row>
    <row r="12" spans="1:21" ht="15">
      <c r="A12" s="2" t="s">
        <v>49</v>
      </c>
      <c r="B12" s="30">
        <v>28</v>
      </c>
      <c r="C12" s="31"/>
      <c r="D12" s="68">
        <v>18.19</v>
      </c>
      <c r="E12" s="31">
        <v>177</v>
      </c>
      <c r="F12" s="68">
        <v>27.83</v>
      </c>
      <c r="G12" s="31">
        <v>360</v>
      </c>
      <c r="H12" s="111">
        <v>27.02</v>
      </c>
      <c r="I12" s="31">
        <v>190</v>
      </c>
      <c r="J12" s="111">
        <v>25.07</v>
      </c>
      <c r="K12" s="31">
        <v>170</v>
      </c>
      <c r="L12" s="111">
        <v>30.67</v>
      </c>
      <c r="M12" s="31">
        <v>200</v>
      </c>
      <c r="N12" s="116">
        <v>30.68</v>
      </c>
      <c r="O12" s="91">
        <v>200</v>
      </c>
      <c r="P12" s="116">
        <v>36.33</v>
      </c>
      <c r="Q12" s="91">
        <v>240</v>
      </c>
      <c r="R12" s="116">
        <v>31.99</v>
      </c>
      <c r="S12" s="91">
        <v>180</v>
      </c>
      <c r="T12" s="116"/>
      <c r="U12" s="91"/>
    </row>
    <row r="13" spans="1:21" ht="15">
      <c r="A13" s="2" t="s">
        <v>50</v>
      </c>
      <c r="B13" s="30">
        <v>42</v>
      </c>
      <c r="C13" s="31"/>
      <c r="D13" s="68">
        <v>19.24</v>
      </c>
      <c r="E13" s="31">
        <v>188</v>
      </c>
      <c r="F13" s="68">
        <v>51.02</v>
      </c>
      <c r="G13" s="31">
        <v>460</v>
      </c>
      <c r="H13" s="111">
        <v>34.57</v>
      </c>
      <c r="I13" s="31">
        <v>250</v>
      </c>
      <c r="J13" s="111">
        <v>31.51</v>
      </c>
      <c r="K13" s="31">
        <v>267</v>
      </c>
      <c r="L13" s="111">
        <v>26.57</v>
      </c>
      <c r="M13" s="31">
        <v>170</v>
      </c>
      <c r="N13" s="116">
        <v>77.18</v>
      </c>
      <c r="O13" s="91">
        <v>540</v>
      </c>
      <c r="P13" s="116">
        <v>59.73</v>
      </c>
      <c r="Q13" s="91">
        <v>410</v>
      </c>
      <c r="R13" s="116">
        <v>55.84</v>
      </c>
      <c r="S13" s="91">
        <v>330</v>
      </c>
      <c r="T13" s="116"/>
      <c r="U13" s="91"/>
    </row>
    <row r="14" spans="1:21" ht="15">
      <c r="A14" s="2" t="s">
        <v>51</v>
      </c>
      <c r="B14" s="30">
        <v>78.73</v>
      </c>
      <c r="C14" s="31">
        <v>811</v>
      </c>
      <c r="D14" s="68">
        <v>36.14</v>
      </c>
      <c r="E14" s="31">
        <v>365</v>
      </c>
      <c r="F14" s="68">
        <v>82.28</v>
      </c>
      <c r="G14" s="31">
        <v>750</v>
      </c>
      <c r="H14" s="111">
        <v>88.87</v>
      </c>
      <c r="I14" s="31">
        <v>670</v>
      </c>
      <c r="J14" s="111">
        <v>95.61</v>
      </c>
      <c r="K14" s="31">
        <v>670</v>
      </c>
      <c r="L14" s="111">
        <v>59.4</v>
      </c>
      <c r="M14" s="31">
        <v>410</v>
      </c>
      <c r="N14" s="116">
        <v>79.92</v>
      </c>
      <c r="O14" s="91">
        <v>560</v>
      </c>
      <c r="P14" s="116">
        <v>67.98</v>
      </c>
      <c r="Q14" s="91">
        <v>470</v>
      </c>
      <c r="R14" s="116">
        <v>76.35</v>
      </c>
      <c r="S14" s="91">
        <v>460</v>
      </c>
      <c r="T14" s="116"/>
      <c r="U14" s="91"/>
    </row>
    <row r="15" spans="1:21" ht="15">
      <c r="A15" s="2" t="s">
        <v>52</v>
      </c>
      <c r="B15" s="30">
        <v>69.18</v>
      </c>
      <c r="C15" s="31">
        <v>711</v>
      </c>
      <c r="D15" s="68">
        <v>37.29</v>
      </c>
      <c r="E15" s="31">
        <v>377</v>
      </c>
      <c r="F15" s="68">
        <v>82.28</v>
      </c>
      <c r="G15" s="31">
        <v>750</v>
      </c>
      <c r="H15" s="111">
        <v>81.21</v>
      </c>
      <c r="I15" s="31">
        <v>610</v>
      </c>
      <c r="J15" s="111">
        <v>83.22</v>
      </c>
      <c r="K15" s="31">
        <v>580</v>
      </c>
      <c r="L15" s="111">
        <v>52.56</v>
      </c>
      <c r="M15" s="31">
        <v>360</v>
      </c>
      <c r="N15" s="116">
        <v>78.55</v>
      </c>
      <c r="O15" s="91">
        <v>550</v>
      </c>
      <c r="P15" s="116">
        <v>78.65</v>
      </c>
      <c r="Q15" s="91">
        <v>560</v>
      </c>
      <c r="R15" s="116">
        <v>59.03</v>
      </c>
      <c r="S15" s="91">
        <v>360</v>
      </c>
      <c r="T15" s="116"/>
      <c r="U15" s="91"/>
    </row>
    <row r="16" spans="1:21" ht="15.75" thickBot="1">
      <c r="A16" s="2" t="s">
        <v>53</v>
      </c>
      <c r="B16" s="30">
        <v>119.08</v>
      </c>
      <c r="C16" s="31">
        <v>864</v>
      </c>
      <c r="D16" s="68">
        <v>59.78</v>
      </c>
      <c r="E16" s="31">
        <v>450</v>
      </c>
      <c r="F16" s="68">
        <v>87.41</v>
      </c>
      <c r="G16" s="31">
        <v>670</v>
      </c>
      <c r="H16" s="111">
        <v>101.66</v>
      </c>
      <c r="I16" s="31">
        <v>770</v>
      </c>
      <c r="J16" s="111">
        <v>80.47</v>
      </c>
      <c r="K16" s="31">
        <v>560</v>
      </c>
      <c r="L16" s="111">
        <v>56.66</v>
      </c>
      <c r="M16" s="31">
        <v>390</v>
      </c>
      <c r="N16" s="116">
        <v>90.86</v>
      </c>
      <c r="O16" s="91">
        <v>640</v>
      </c>
      <c r="P16" s="116">
        <v>92.09</v>
      </c>
      <c r="Q16" s="91">
        <v>590</v>
      </c>
      <c r="R16" s="116">
        <v>41.36</v>
      </c>
      <c r="S16" s="91">
        <v>280</v>
      </c>
      <c r="T16" s="116"/>
      <c r="U16" s="91"/>
    </row>
    <row r="17" spans="1:21" s="1" customFormat="1" ht="15.75" thickBot="1">
      <c r="A17" s="2" t="s">
        <v>54</v>
      </c>
      <c r="B17" s="44">
        <f>SUM(B5:B16)</f>
        <v>677.9900000000001</v>
      </c>
      <c r="C17" s="46">
        <f>SUM(C5:C16)</f>
        <v>2386</v>
      </c>
      <c r="D17" s="69">
        <f aca="true" t="shared" si="0" ref="D17:I17">SUM(D5:D16)</f>
        <v>562.55</v>
      </c>
      <c r="E17" s="46">
        <f t="shared" si="0"/>
        <v>4696</v>
      </c>
      <c r="F17" s="69">
        <f t="shared" si="0"/>
        <v>843.7099999999999</v>
      </c>
      <c r="G17" s="46">
        <f t="shared" si="0"/>
        <v>6508</v>
      </c>
      <c r="H17" s="73">
        <f t="shared" si="0"/>
        <v>740.14</v>
      </c>
      <c r="I17" s="46">
        <f t="shared" si="0"/>
        <v>5550</v>
      </c>
      <c r="J17" s="73">
        <f aca="true" t="shared" si="1" ref="J17:O17">SUM(J5:J16)</f>
        <v>728.1800000000001</v>
      </c>
      <c r="K17" s="46">
        <f t="shared" si="1"/>
        <v>5307</v>
      </c>
      <c r="L17" s="46">
        <f t="shared" si="1"/>
        <v>633.7500000000001</v>
      </c>
      <c r="M17" s="46">
        <f t="shared" si="1"/>
        <v>5849</v>
      </c>
      <c r="N17" s="193">
        <f t="shared" si="1"/>
        <v>828.5</v>
      </c>
      <c r="O17" s="120">
        <f t="shared" si="1"/>
        <v>5910</v>
      </c>
      <c r="P17" s="193">
        <f aca="true" t="shared" si="2" ref="P17:U17">SUM(P5:P16)</f>
        <v>727.83</v>
      </c>
      <c r="Q17" s="120">
        <f t="shared" si="2"/>
        <v>4960</v>
      </c>
      <c r="R17" s="193">
        <f t="shared" si="2"/>
        <v>656.1200000000001</v>
      </c>
      <c r="S17" s="120">
        <f t="shared" si="2"/>
        <v>3940</v>
      </c>
      <c r="T17" s="193">
        <f t="shared" si="2"/>
        <v>131.99</v>
      </c>
      <c r="U17" s="120">
        <f t="shared" si="2"/>
        <v>810</v>
      </c>
    </row>
    <row r="43" spans="1:4" ht="15">
      <c r="A43" s="274" t="s">
        <v>98</v>
      </c>
      <c r="B43" s="276" t="s">
        <v>104</v>
      </c>
      <c r="C43" s="277"/>
      <c r="D43" s="277"/>
    </row>
    <row r="44" spans="2:5" ht="15">
      <c r="B44" s="271" t="s">
        <v>99</v>
      </c>
      <c r="C44" s="272" t="s">
        <v>100</v>
      </c>
      <c r="D44" s="272" t="s">
        <v>101</v>
      </c>
      <c r="E44" s="272" t="s">
        <v>102</v>
      </c>
    </row>
    <row r="45" spans="1:5" ht="15">
      <c r="A45" s="3" t="s">
        <v>12</v>
      </c>
      <c r="B45" s="270">
        <v>24</v>
      </c>
      <c r="C45">
        <v>29.5</v>
      </c>
      <c r="D45">
        <v>1</v>
      </c>
      <c r="E45" s="270">
        <f>B45*C45*D45</f>
        <v>708</v>
      </c>
    </row>
    <row r="46" spans="2:5" ht="15">
      <c r="B46" s="270">
        <v>18</v>
      </c>
      <c r="C46">
        <v>14.5</v>
      </c>
      <c r="D46">
        <v>1</v>
      </c>
      <c r="E46" s="270">
        <f>B46*C46*D46</f>
        <v>261</v>
      </c>
    </row>
    <row r="47" spans="1:5" ht="15">
      <c r="A47" s="275" t="s">
        <v>103</v>
      </c>
      <c r="B47" s="7"/>
      <c r="E47" s="273">
        <f>SUM(E45:E46)</f>
        <v>969</v>
      </c>
    </row>
  </sheetData>
  <mergeCells count="1">
    <mergeCell ref="B43:D43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46"/>
  <sheetViews>
    <sheetView zoomScale="75" zoomScaleNormal="75" workbookViewId="0" topLeftCell="A1">
      <pane xSplit="1" topLeftCell="B1" activePane="topRight" state="frozen"/>
      <selection pane="topLeft" activeCell="A1" sqref="A1"/>
      <selection pane="topRight" activeCell="A44" sqref="A44"/>
    </sheetView>
  </sheetViews>
  <sheetFormatPr defaultColWidth="11.5546875" defaultRowHeight="15"/>
  <cols>
    <col min="1" max="1" width="16.88671875" style="3" customWidth="1"/>
    <col min="2" max="2" width="8.6640625" style="7" bestFit="1" customWidth="1"/>
    <col min="3" max="3" width="6.6640625" style="0" bestFit="1" customWidth="1"/>
    <col min="4" max="4" width="8.6640625" style="0" bestFit="1" customWidth="1"/>
    <col min="5" max="5" width="7.10546875" style="0" bestFit="1" customWidth="1"/>
    <col min="6" max="6" width="8.6640625" style="0" bestFit="1" customWidth="1"/>
    <col min="7" max="7" width="5.10546875" style="0" bestFit="1" customWidth="1"/>
    <col min="8" max="8" width="10.3359375" style="0" bestFit="1" customWidth="1"/>
    <col min="9" max="9" width="5.10546875" style="0" bestFit="1" customWidth="1"/>
    <col min="10" max="10" width="8.6640625" style="0" bestFit="1" customWidth="1"/>
    <col min="11" max="11" width="5.10546875" style="0" bestFit="1" customWidth="1"/>
    <col min="12" max="12" width="8.6640625" style="0" bestFit="1" customWidth="1"/>
    <col min="13" max="13" width="5.10546875" style="0" bestFit="1" customWidth="1"/>
    <col min="14" max="14" width="9.10546875" style="0" bestFit="1" customWidth="1"/>
    <col min="15" max="15" width="5.5546875" style="0" bestFit="1" customWidth="1"/>
    <col min="16" max="16" width="9.10546875" style="0" bestFit="1" customWidth="1"/>
    <col min="17" max="17" width="9.6640625" style="0" customWidth="1"/>
    <col min="18" max="16384" width="8.6640625" style="0" customWidth="1"/>
  </cols>
  <sheetData>
    <row r="1" spans="1:21" s="5" customFormat="1" ht="15">
      <c r="A1" s="85" t="s">
        <v>71</v>
      </c>
      <c r="B1" s="12">
        <v>1998</v>
      </c>
      <c r="D1" s="12">
        <v>1999</v>
      </c>
      <c r="F1" s="12">
        <v>2000</v>
      </c>
      <c r="H1" s="5">
        <v>2001</v>
      </c>
      <c r="J1" s="5">
        <v>2002</v>
      </c>
      <c r="L1" s="12">
        <v>2003</v>
      </c>
      <c r="M1" s="12"/>
      <c r="N1" s="12">
        <v>2004</v>
      </c>
      <c r="O1" s="12"/>
      <c r="P1" s="12">
        <v>2005</v>
      </c>
      <c r="Q1" s="12"/>
      <c r="R1" s="12">
        <v>2006</v>
      </c>
      <c r="S1" s="12"/>
      <c r="T1" s="12">
        <v>2007</v>
      </c>
      <c r="U1" s="12"/>
    </row>
    <row r="2" spans="1:20" s="5" customFormat="1" ht="15">
      <c r="A2" s="4"/>
      <c r="B2" s="12" t="s">
        <v>38</v>
      </c>
      <c r="D2" s="12" t="s">
        <v>38</v>
      </c>
      <c r="F2" s="12" t="s">
        <v>38</v>
      </c>
      <c r="H2" s="5" t="s">
        <v>38</v>
      </c>
      <c r="J2" s="5" t="s">
        <v>38</v>
      </c>
      <c r="L2" s="8" t="s">
        <v>38</v>
      </c>
      <c r="N2" s="8" t="s">
        <v>38</v>
      </c>
      <c r="P2" s="8" t="s">
        <v>38</v>
      </c>
      <c r="R2" s="8" t="s">
        <v>38</v>
      </c>
      <c r="T2" s="8" t="s">
        <v>38</v>
      </c>
    </row>
    <row r="3" spans="1:21" s="5" customFormat="1" ht="15">
      <c r="A3" s="4" t="s">
        <v>55</v>
      </c>
      <c r="B3" s="6" t="s">
        <v>41</v>
      </c>
      <c r="C3" s="5" t="s">
        <v>40</v>
      </c>
      <c r="D3" s="6" t="s">
        <v>41</v>
      </c>
      <c r="E3" s="5" t="s">
        <v>40</v>
      </c>
      <c r="F3" s="6" t="s">
        <v>41</v>
      </c>
      <c r="G3" s="5" t="s">
        <v>40</v>
      </c>
      <c r="H3" s="5" t="s">
        <v>41</v>
      </c>
      <c r="I3" s="5" t="s">
        <v>40</v>
      </c>
      <c r="J3" s="5" t="s">
        <v>41</v>
      </c>
      <c r="K3" s="5" t="s">
        <v>40</v>
      </c>
      <c r="L3" s="8" t="s">
        <v>41</v>
      </c>
      <c r="M3" s="5" t="s">
        <v>40</v>
      </c>
      <c r="N3" s="8" t="s">
        <v>41</v>
      </c>
      <c r="O3" s="5" t="s">
        <v>40</v>
      </c>
      <c r="P3" s="8" t="s">
        <v>41</v>
      </c>
      <c r="Q3" s="5" t="s">
        <v>40</v>
      </c>
      <c r="R3" s="8" t="s">
        <v>41</v>
      </c>
      <c r="S3" s="5" t="s">
        <v>40</v>
      </c>
      <c r="T3" s="8" t="s">
        <v>41</v>
      </c>
      <c r="U3" s="5" t="s">
        <v>40</v>
      </c>
    </row>
    <row r="4" spans="1:2" s="5" customFormat="1" ht="15.75" thickBot="1">
      <c r="A4" s="4"/>
      <c r="B4" s="6"/>
    </row>
    <row r="5" spans="1:21" ht="15">
      <c r="A5" s="2" t="s">
        <v>42</v>
      </c>
      <c r="B5" s="28">
        <v>27</v>
      </c>
      <c r="C5" s="35">
        <v>224</v>
      </c>
      <c r="D5" s="38">
        <v>23.39</v>
      </c>
      <c r="E5" s="29">
        <v>196</v>
      </c>
      <c r="F5" s="38">
        <v>29.55</v>
      </c>
      <c r="G5" s="29">
        <v>239</v>
      </c>
      <c r="H5" s="107">
        <v>29.16</v>
      </c>
      <c r="I5" s="108">
        <v>207</v>
      </c>
      <c r="J5" s="107">
        <v>37.58</v>
      </c>
      <c r="K5" s="108">
        <v>269</v>
      </c>
      <c r="L5" s="114">
        <v>47.03</v>
      </c>
      <c r="M5" s="29">
        <v>317</v>
      </c>
      <c r="N5" s="115">
        <v>45.72</v>
      </c>
      <c r="O5" s="118">
        <v>310</v>
      </c>
      <c r="P5" s="115">
        <v>71.99</v>
      </c>
      <c r="Q5" s="118">
        <v>502</v>
      </c>
      <c r="R5" s="115">
        <v>111.94</v>
      </c>
      <c r="S5" s="118">
        <v>690</v>
      </c>
      <c r="T5" s="115">
        <v>49.98</v>
      </c>
      <c r="U5" s="118">
        <v>333</v>
      </c>
    </row>
    <row r="6" spans="1:21" ht="15">
      <c r="A6" s="2" t="s">
        <v>43</v>
      </c>
      <c r="B6" s="30">
        <v>59</v>
      </c>
      <c r="C6" s="36">
        <v>444</v>
      </c>
      <c r="D6" s="39">
        <v>62.93</v>
      </c>
      <c r="E6" s="31">
        <v>472</v>
      </c>
      <c r="F6" s="39">
        <v>102.16</v>
      </c>
      <c r="G6" s="31">
        <v>653</v>
      </c>
      <c r="H6" s="109">
        <v>64.64</v>
      </c>
      <c r="I6" s="110">
        <v>489</v>
      </c>
      <c r="J6" s="109">
        <v>50.25</v>
      </c>
      <c r="K6" s="110">
        <v>368</v>
      </c>
      <c r="L6" s="111">
        <v>78.79</v>
      </c>
      <c r="M6" s="31">
        <v>547</v>
      </c>
      <c r="N6" s="116">
        <v>124.92</v>
      </c>
      <c r="O6" s="91">
        <v>889</v>
      </c>
      <c r="P6" s="116">
        <v>139.52</v>
      </c>
      <c r="Q6" s="91">
        <v>990</v>
      </c>
      <c r="R6" s="116">
        <v>252.99</v>
      </c>
      <c r="S6" s="91">
        <v>1591</v>
      </c>
      <c r="T6" s="116">
        <v>73.01</v>
      </c>
      <c r="U6" s="91">
        <v>498</v>
      </c>
    </row>
    <row r="7" spans="1:21" ht="15">
      <c r="A7" s="2" t="s">
        <v>44</v>
      </c>
      <c r="B7" s="30">
        <v>74</v>
      </c>
      <c r="C7" s="36">
        <v>548</v>
      </c>
      <c r="D7" s="39">
        <v>71.95</v>
      </c>
      <c r="E7" s="31">
        <v>535</v>
      </c>
      <c r="F7" s="39">
        <v>74.97</v>
      </c>
      <c r="G7" s="31">
        <v>488</v>
      </c>
      <c r="H7" s="109">
        <v>120.38</v>
      </c>
      <c r="I7" s="110">
        <v>932</v>
      </c>
      <c r="J7" s="109">
        <v>62.13</v>
      </c>
      <c r="K7" s="110">
        <v>458</v>
      </c>
      <c r="L7" s="111">
        <v>100.3</v>
      </c>
      <c r="M7" s="31">
        <v>703</v>
      </c>
      <c r="N7" s="116">
        <v>152.55</v>
      </c>
      <c r="O7" s="91">
        <v>1091</v>
      </c>
      <c r="P7" s="116">
        <v>166.62</v>
      </c>
      <c r="Q7" s="91">
        <v>1187</v>
      </c>
      <c r="R7" s="116">
        <v>175.93</v>
      </c>
      <c r="S7" s="91">
        <v>1099</v>
      </c>
      <c r="T7" s="116">
        <v>105.81</v>
      </c>
      <c r="U7" s="91">
        <v>763</v>
      </c>
    </row>
    <row r="8" spans="1:21" ht="15">
      <c r="A8" s="2" t="s">
        <v>56</v>
      </c>
      <c r="B8" s="30">
        <v>59</v>
      </c>
      <c r="C8" s="36">
        <v>451</v>
      </c>
      <c r="D8" s="39">
        <v>46.74</v>
      </c>
      <c r="E8" s="31">
        <v>359</v>
      </c>
      <c r="F8" s="39">
        <v>51.45</v>
      </c>
      <c r="G8" s="31">
        <v>345</v>
      </c>
      <c r="H8" s="111">
        <v>119.50925</v>
      </c>
      <c r="I8" s="31"/>
      <c r="J8" s="109">
        <v>36.65</v>
      </c>
      <c r="K8" s="31">
        <v>260</v>
      </c>
      <c r="L8" s="111">
        <v>61.53</v>
      </c>
      <c r="M8" s="31">
        <v>451</v>
      </c>
      <c r="N8" s="116">
        <v>74.17</v>
      </c>
      <c r="O8" s="91">
        <v>518</v>
      </c>
      <c r="P8" s="116">
        <v>173.78</v>
      </c>
      <c r="Q8" s="91">
        <v>1239</v>
      </c>
      <c r="R8" s="116">
        <v>169.82</v>
      </c>
      <c r="S8" s="91">
        <v>1060</v>
      </c>
      <c r="T8" s="116"/>
      <c r="U8" s="91"/>
    </row>
    <row r="9" spans="1:21" ht="15">
      <c r="A9" s="2" t="s">
        <v>46</v>
      </c>
      <c r="B9" s="30">
        <v>31</v>
      </c>
      <c r="C9" s="36">
        <v>315</v>
      </c>
      <c r="D9" s="39">
        <v>41.58</v>
      </c>
      <c r="E9" s="31">
        <v>422</v>
      </c>
      <c r="F9" s="39">
        <v>47.49</v>
      </c>
      <c r="G9" s="31">
        <v>419</v>
      </c>
      <c r="H9" s="111">
        <v>60.24</v>
      </c>
      <c r="I9" s="31">
        <v>454</v>
      </c>
      <c r="J9" s="109">
        <v>53.13</v>
      </c>
      <c r="K9" s="31">
        <v>388</v>
      </c>
      <c r="L9" s="111">
        <v>72.53</v>
      </c>
      <c r="M9" s="31">
        <v>506</v>
      </c>
      <c r="N9" s="116">
        <v>112.61</v>
      </c>
      <c r="O9" s="91">
        <v>799</v>
      </c>
      <c r="P9" s="116">
        <v>154.24</v>
      </c>
      <c r="Q9" s="91">
        <v>1097</v>
      </c>
      <c r="R9" s="116">
        <v>145.7</v>
      </c>
      <c r="S9" s="91">
        <v>906</v>
      </c>
      <c r="T9" s="116"/>
      <c r="U9" s="91"/>
    </row>
    <row r="10" spans="1:21" ht="15">
      <c r="A10" s="2" t="s">
        <v>47</v>
      </c>
      <c r="B10" s="30">
        <v>10</v>
      </c>
      <c r="C10" s="36">
        <v>48</v>
      </c>
      <c r="D10" s="39">
        <v>29.84</v>
      </c>
      <c r="E10" s="31">
        <v>299</v>
      </c>
      <c r="F10" s="39">
        <v>14.56</v>
      </c>
      <c r="G10" s="31">
        <v>111</v>
      </c>
      <c r="H10" s="111">
        <v>30.17</v>
      </c>
      <c r="I10" s="31">
        <v>215</v>
      </c>
      <c r="J10" s="109">
        <v>26.1</v>
      </c>
      <c r="K10" s="31">
        <v>178</v>
      </c>
      <c r="L10" s="111">
        <v>41.47</v>
      </c>
      <c r="M10" s="31">
        <v>279</v>
      </c>
      <c r="N10" s="116">
        <v>37.65</v>
      </c>
      <c r="O10" s="91">
        <v>251</v>
      </c>
      <c r="P10" s="116">
        <v>48.17</v>
      </c>
      <c r="Q10" s="91">
        <v>326</v>
      </c>
      <c r="R10" s="116">
        <v>41.08</v>
      </c>
      <c r="S10" s="91">
        <v>238</v>
      </c>
      <c r="T10" s="116"/>
      <c r="U10" s="91"/>
    </row>
    <row r="11" spans="1:21" ht="15">
      <c r="A11" s="2" t="s">
        <v>48</v>
      </c>
      <c r="B11" s="30">
        <v>13</v>
      </c>
      <c r="C11" s="36">
        <v>129</v>
      </c>
      <c r="D11" s="39">
        <v>15</v>
      </c>
      <c r="E11" s="31">
        <v>142</v>
      </c>
      <c r="F11" s="39">
        <v>13.97</v>
      </c>
      <c r="G11" s="31">
        <v>98</v>
      </c>
      <c r="H11" s="111">
        <v>16.22</v>
      </c>
      <c r="I11" s="31">
        <v>102</v>
      </c>
      <c r="J11" s="109">
        <v>18.89</v>
      </c>
      <c r="K11" s="31">
        <v>122</v>
      </c>
      <c r="L11" s="111">
        <v>21.24</v>
      </c>
      <c r="M11" s="31">
        <v>131</v>
      </c>
      <c r="N11" s="116">
        <v>54.2</v>
      </c>
      <c r="O11" s="91">
        <v>372</v>
      </c>
      <c r="P11" s="116">
        <v>36.2</v>
      </c>
      <c r="Q11" s="91">
        <v>239</v>
      </c>
      <c r="R11" s="116">
        <v>43.89</v>
      </c>
      <c r="S11" s="91">
        <v>256</v>
      </c>
      <c r="T11" s="116"/>
      <c r="U11" s="91"/>
    </row>
    <row r="12" spans="1:21" ht="15">
      <c r="A12" s="2" t="s">
        <v>49</v>
      </c>
      <c r="B12" s="30">
        <v>12</v>
      </c>
      <c r="C12" s="36">
        <v>87</v>
      </c>
      <c r="D12" s="39">
        <v>12.39</v>
      </c>
      <c r="E12" s="31">
        <v>104</v>
      </c>
      <c r="F12" s="39">
        <v>20.03</v>
      </c>
      <c r="G12" s="31">
        <v>169</v>
      </c>
      <c r="H12" s="111">
        <v>35.33</v>
      </c>
      <c r="I12" s="31">
        <v>256</v>
      </c>
      <c r="J12" s="109">
        <v>14.18</v>
      </c>
      <c r="K12" s="31">
        <v>72</v>
      </c>
      <c r="L12" s="111">
        <v>41.62</v>
      </c>
      <c r="M12" s="31">
        <v>280</v>
      </c>
      <c r="N12" s="116">
        <v>63.37</v>
      </c>
      <c r="O12" s="91">
        <v>439</v>
      </c>
      <c r="P12" s="116">
        <v>31.94</v>
      </c>
      <c r="Q12" s="91">
        <v>208</v>
      </c>
      <c r="R12" s="116">
        <v>47.48</v>
      </c>
      <c r="S12" s="91">
        <v>279</v>
      </c>
      <c r="T12" s="116"/>
      <c r="U12" s="91"/>
    </row>
    <row r="13" spans="1:21" ht="15">
      <c r="A13" s="2" t="s">
        <v>50</v>
      </c>
      <c r="B13" s="30">
        <v>21</v>
      </c>
      <c r="C13" s="36">
        <v>214</v>
      </c>
      <c r="D13" s="39">
        <v>20.29</v>
      </c>
      <c r="E13" s="31">
        <v>199</v>
      </c>
      <c r="F13" s="39">
        <v>33.13</v>
      </c>
      <c r="G13" s="31">
        <v>294</v>
      </c>
      <c r="H13" s="111">
        <v>21.49</v>
      </c>
      <c r="I13" s="31">
        <v>146</v>
      </c>
      <c r="J13" s="109">
        <v>37.55</v>
      </c>
      <c r="K13" s="31">
        <v>267</v>
      </c>
      <c r="L13" s="111">
        <v>42.85</v>
      </c>
      <c r="M13" s="31">
        <v>289</v>
      </c>
      <c r="N13" s="116">
        <v>79.23</v>
      </c>
      <c r="O13" s="91">
        <v>555</v>
      </c>
      <c r="P13" s="116">
        <v>95.5</v>
      </c>
      <c r="Q13" s="91">
        <v>670</v>
      </c>
      <c r="R13" s="116">
        <v>87.86</v>
      </c>
      <c r="S13" s="91">
        <v>533</v>
      </c>
      <c r="T13" s="116"/>
      <c r="U13" s="91"/>
    </row>
    <row r="14" spans="1:21" ht="15">
      <c r="A14" s="2" t="s">
        <v>51</v>
      </c>
      <c r="B14" s="30">
        <v>38.24</v>
      </c>
      <c r="C14" s="36">
        <v>387</v>
      </c>
      <c r="D14" s="39">
        <v>34.8</v>
      </c>
      <c r="E14" s="31">
        <v>351</v>
      </c>
      <c r="F14" s="39">
        <v>44.12</v>
      </c>
      <c r="G14" s="31">
        <v>396</v>
      </c>
      <c r="H14" s="111">
        <v>46.79</v>
      </c>
      <c r="I14" s="31">
        <v>341</v>
      </c>
      <c r="J14" s="109">
        <v>0</v>
      </c>
      <c r="K14" s="31">
        <v>0</v>
      </c>
      <c r="L14" s="111">
        <v>87.57</v>
      </c>
      <c r="M14" s="31">
        <v>616</v>
      </c>
      <c r="N14" s="116">
        <v>97.02</v>
      </c>
      <c r="O14" s="91">
        <v>685</v>
      </c>
      <c r="P14" s="116">
        <v>109.4</v>
      </c>
      <c r="Q14" s="91">
        <v>771</v>
      </c>
      <c r="R14" s="116">
        <v>121.76</v>
      </c>
      <c r="S14" s="91">
        <v>748</v>
      </c>
      <c r="T14" s="116"/>
      <c r="U14" s="91"/>
    </row>
    <row r="15" spans="1:21" ht="15">
      <c r="A15" s="2" t="s">
        <v>52</v>
      </c>
      <c r="B15" s="30">
        <v>42.73</v>
      </c>
      <c r="C15" s="36">
        <v>434</v>
      </c>
      <c r="D15" s="39">
        <v>36.43</v>
      </c>
      <c r="E15" s="31">
        <v>368</v>
      </c>
      <c r="F15" s="39">
        <v>62.77</v>
      </c>
      <c r="G15" s="31">
        <v>569</v>
      </c>
      <c r="H15" s="111">
        <v>48.2</v>
      </c>
      <c r="I15" s="31">
        <v>352</v>
      </c>
      <c r="J15" s="109">
        <v>88.33</v>
      </c>
      <c r="K15" s="31">
        <v>617</v>
      </c>
      <c r="L15" s="111">
        <v>80.46</v>
      </c>
      <c r="M15" s="31">
        <v>564</v>
      </c>
      <c r="N15" s="116">
        <v>105.63</v>
      </c>
      <c r="O15" s="91">
        <v>748</v>
      </c>
      <c r="P15" s="116">
        <v>116.48</v>
      </c>
      <c r="Q15" s="91">
        <v>835</v>
      </c>
      <c r="R15" s="116">
        <v>108.71</v>
      </c>
      <c r="S15" s="91">
        <v>675</v>
      </c>
      <c r="T15" s="116"/>
      <c r="U15" s="91"/>
    </row>
    <row r="16" spans="1:21" ht="15.75" thickBot="1">
      <c r="A16" s="2" t="s">
        <v>53</v>
      </c>
      <c r="B16" s="30">
        <v>69.37</v>
      </c>
      <c r="C16" s="37">
        <v>517</v>
      </c>
      <c r="D16" s="40">
        <v>59.2</v>
      </c>
      <c r="E16" s="31">
        <v>446</v>
      </c>
      <c r="F16" s="40">
        <v>71.31</v>
      </c>
      <c r="G16" s="31">
        <v>542</v>
      </c>
      <c r="H16" s="111">
        <v>54.98</v>
      </c>
      <c r="I16" s="31">
        <v>405</v>
      </c>
      <c r="J16" s="109">
        <v>97.26</v>
      </c>
      <c r="K16" s="31">
        <v>682</v>
      </c>
      <c r="L16" s="111">
        <v>91.95</v>
      </c>
      <c r="M16" s="31">
        <v>648</v>
      </c>
      <c r="N16" s="116">
        <v>115.62</v>
      </c>
      <c r="O16" s="91">
        <v>821</v>
      </c>
      <c r="P16" s="116">
        <v>118.19</v>
      </c>
      <c r="Q16" s="91">
        <v>764</v>
      </c>
      <c r="R16" s="116">
        <v>69.22</v>
      </c>
      <c r="S16" s="91">
        <v>517</v>
      </c>
      <c r="T16" s="116"/>
      <c r="U16" s="91"/>
    </row>
    <row r="17" spans="1:21" s="1" customFormat="1" ht="15.75" thickBot="1">
      <c r="A17" s="2" t="s">
        <v>54</v>
      </c>
      <c r="B17" s="44">
        <f aca="true" t="shared" si="0" ref="B17:G17">SUM(B5:B16)</f>
        <v>456.34000000000003</v>
      </c>
      <c r="C17" s="83">
        <f t="shared" si="0"/>
        <v>3798</v>
      </c>
      <c r="D17" s="44">
        <f t="shared" si="0"/>
        <v>454.53999999999996</v>
      </c>
      <c r="E17" s="46">
        <f t="shared" si="0"/>
        <v>3893</v>
      </c>
      <c r="F17" s="44">
        <f t="shared" si="0"/>
        <v>565.51</v>
      </c>
      <c r="G17" s="46">
        <f t="shared" si="0"/>
        <v>4323</v>
      </c>
      <c r="H17" s="44">
        <f aca="true" t="shared" si="1" ref="H17:M17">SUM(H5:H16)</f>
        <v>647.1092500000001</v>
      </c>
      <c r="I17" s="46">
        <f t="shared" si="1"/>
        <v>3899</v>
      </c>
      <c r="J17" s="44">
        <f t="shared" si="1"/>
        <v>522.0500000000001</v>
      </c>
      <c r="K17" s="46">
        <f t="shared" si="1"/>
        <v>3681</v>
      </c>
      <c r="L17" s="46">
        <f t="shared" si="1"/>
        <v>767.3400000000001</v>
      </c>
      <c r="M17" s="46">
        <f t="shared" si="1"/>
        <v>5331</v>
      </c>
      <c r="N17" s="193">
        <f aca="true" t="shared" si="2" ref="N17:S17">SUM(N5:N16)</f>
        <v>1062.69</v>
      </c>
      <c r="O17" s="120">
        <f t="shared" si="2"/>
        <v>7478</v>
      </c>
      <c r="P17" s="193">
        <f t="shared" si="2"/>
        <v>1262.0300000000002</v>
      </c>
      <c r="Q17" s="120">
        <f t="shared" si="2"/>
        <v>8828</v>
      </c>
      <c r="R17" s="193">
        <f t="shared" si="2"/>
        <v>1376.38</v>
      </c>
      <c r="S17" s="120">
        <f t="shared" si="2"/>
        <v>8592</v>
      </c>
      <c r="T17" s="193">
        <f>SUM(T5:T16)</f>
        <v>228.8</v>
      </c>
      <c r="U17" s="120">
        <f>SUM(U5:U16)</f>
        <v>1594</v>
      </c>
    </row>
    <row r="42" spans="1:4" ht="15">
      <c r="A42" s="274" t="s">
        <v>98</v>
      </c>
      <c r="B42" s="276" t="s">
        <v>104</v>
      </c>
      <c r="C42" s="277"/>
      <c r="D42" s="277"/>
    </row>
    <row r="43" spans="2:5" ht="15">
      <c r="B43" s="271" t="s">
        <v>99</v>
      </c>
      <c r="C43" s="272" t="s">
        <v>100</v>
      </c>
      <c r="D43" s="272" t="s">
        <v>101</v>
      </c>
      <c r="E43" s="272" t="s">
        <v>102</v>
      </c>
    </row>
    <row r="44" spans="1:5" ht="15">
      <c r="A44" s="3" t="s">
        <v>115</v>
      </c>
      <c r="B44" s="270">
        <v>29</v>
      </c>
      <c r="C44">
        <v>24</v>
      </c>
      <c r="D44">
        <v>3</v>
      </c>
      <c r="E44" s="270">
        <f>B44*C44*D44</f>
        <v>2088</v>
      </c>
    </row>
    <row r="45" spans="2:5" ht="15">
      <c r="B45" s="270">
        <v>8</v>
      </c>
      <c r="C45">
        <v>6</v>
      </c>
      <c r="D45">
        <v>1</v>
      </c>
      <c r="E45" s="270">
        <f>B45*C45*D45</f>
        <v>48</v>
      </c>
    </row>
    <row r="46" spans="1:5" ht="15">
      <c r="A46" s="275" t="s">
        <v>103</v>
      </c>
      <c r="E46" s="273">
        <f>SUM(E44:E45)</f>
        <v>2136</v>
      </c>
    </row>
  </sheetData>
  <mergeCells count="1">
    <mergeCell ref="B42:D42"/>
  </mergeCells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Y48"/>
  <sheetViews>
    <sheetView zoomScale="75" zoomScaleNormal="75" workbookViewId="0" topLeftCell="A1">
      <pane xSplit="1" topLeftCell="B1" activePane="topRight" state="frozen"/>
      <selection pane="topLeft" activeCell="A1" sqref="A1"/>
      <selection pane="topRight" activeCell="B47" sqref="B47"/>
    </sheetView>
  </sheetViews>
  <sheetFormatPr defaultColWidth="11.5546875" defaultRowHeight="15"/>
  <cols>
    <col min="1" max="1" width="14.10546875" style="3" customWidth="1"/>
    <col min="2" max="2" width="8.6640625" style="9" customWidth="1"/>
    <col min="3" max="3" width="5.10546875" style="0" bestFit="1" customWidth="1"/>
    <col min="4" max="4" width="8.6640625" style="0" customWidth="1"/>
    <col min="5" max="5" width="5.10546875" style="0" bestFit="1" customWidth="1"/>
    <col min="6" max="6" width="8.6640625" style="0" customWidth="1"/>
    <col min="7" max="7" width="5.10546875" style="0" bestFit="1" customWidth="1"/>
    <col min="8" max="8" width="8.6640625" style="0" customWidth="1"/>
    <col min="9" max="9" width="5.10546875" style="0" bestFit="1" customWidth="1"/>
    <col min="10" max="10" width="8.6640625" style="0" customWidth="1"/>
    <col min="11" max="11" width="5.10546875" style="0" bestFit="1" customWidth="1"/>
    <col min="12" max="12" width="8.6640625" style="0" customWidth="1"/>
    <col min="13" max="13" width="5.10546875" style="0" bestFit="1" customWidth="1"/>
    <col min="14" max="14" width="8.6640625" style="0" customWidth="1"/>
    <col min="15" max="15" width="5.5546875" style="0" bestFit="1" customWidth="1"/>
    <col min="16" max="17" width="8.6640625" style="0" customWidth="1"/>
    <col min="18" max="18" width="9.10546875" style="0" bestFit="1" customWidth="1"/>
    <col min="19" max="16384" width="8.6640625" style="0" customWidth="1"/>
  </cols>
  <sheetData>
    <row r="1" spans="1:23" s="12" customFormat="1" ht="15">
      <c r="A1" s="85" t="s">
        <v>71</v>
      </c>
      <c r="B1" s="12">
        <v>1998</v>
      </c>
      <c r="D1" s="12">
        <v>1999</v>
      </c>
      <c r="F1" s="12">
        <v>2000</v>
      </c>
      <c r="H1" s="12">
        <v>2001</v>
      </c>
      <c r="J1" s="12">
        <v>2002</v>
      </c>
      <c r="L1" s="12">
        <v>2003</v>
      </c>
      <c r="N1" s="12">
        <v>2004</v>
      </c>
      <c r="P1" s="12">
        <v>2005</v>
      </c>
      <c r="R1" s="12">
        <v>2006</v>
      </c>
      <c r="T1" s="12">
        <v>2007</v>
      </c>
      <c r="W1" s="12" t="s">
        <v>20</v>
      </c>
    </row>
    <row r="2" spans="1:23" s="5" customFormat="1" ht="15">
      <c r="A2" s="4"/>
      <c r="B2" s="8" t="s">
        <v>38</v>
      </c>
      <c r="D2" s="8" t="s">
        <v>38</v>
      </c>
      <c r="F2" s="8" t="s">
        <v>38</v>
      </c>
      <c r="H2" s="5" t="s">
        <v>38</v>
      </c>
      <c r="J2" s="5" t="s">
        <v>38</v>
      </c>
      <c r="L2" s="8" t="s">
        <v>38</v>
      </c>
      <c r="N2" s="8" t="s">
        <v>38</v>
      </c>
      <c r="P2" s="8" t="s">
        <v>38</v>
      </c>
      <c r="R2" s="8" t="s">
        <v>38</v>
      </c>
      <c r="T2" s="8" t="s">
        <v>38</v>
      </c>
      <c r="W2" s="5" t="s">
        <v>21</v>
      </c>
    </row>
    <row r="3" spans="1:23" s="5" customFormat="1" ht="15">
      <c r="A3" s="4" t="s">
        <v>55</v>
      </c>
      <c r="B3" s="8" t="s">
        <v>41</v>
      </c>
      <c r="C3" s="5" t="s">
        <v>40</v>
      </c>
      <c r="D3" s="8" t="s">
        <v>41</v>
      </c>
      <c r="E3" s="5" t="s">
        <v>40</v>
      </c>
      <c r="F3" s="8" t="s">
        <v>41</v>
      </c>
      <c r="G3" s="5" t="s">
        <v>40</v>
      </c>
      <c r="H3" s="5" t="s">
        <v>41</v>
      </c>
      <c r="I3" s="5" t="s">
        <v>40</v>
      </c>
      <c r="J3" s="5" t="s">
        <v>41</v>
      </c>
      <c r="K3" s="5" t="s">
        <v>40</v>
      </c>
      <c r="L3" s="8" t="s">
        <v>41</v>
      </c>
      <c r="M3" s="5" t="s">
        <v>40</v>
      </c>
      <c r="N3" s="8" t="s">
        <v>41</v>
      </c>
      <c r="O3" s="5" t="s">
        <v>40</v>
      </c>
      <c r="P3" s="8" t="s">
        <v>41</v>
      </c>
      <c r="Q3" s="5" t="s">
        <v>40</v>
      </c>
      <c r="R3" s="8" t="s">
        <v>41</v>
      </c>
      <c r="S3" s="5" t="s">
        <v>40</v>
      </c>
      <c r="T3" s="8" t="s">
        <v>41</v>
      </c>
      <c r="U3" s="5" t="s">
        <v>40</v>
      </c>
      <c r="W3" s="5" t="s">
        <v>26</v>
      </c>
    </row>
    <row r="4" spans="1:24" s="5" customFormat="1" ht="15.75" thickBot="1">
      <c r="A4" s="4"/>
      <c r="B4" s="8"/>
      <c r="V4" s="5" t="s">
        <v>17</v>
      </c>
      <c r="W4" s="5" t="s">
        <v>18</v>
      </c>
      <c r="X4" s="5" t="s">
        <v>19</v>
      </c>
    </row>
    <row r="5" spans="1:24" ht="15">
      <c r="A5" s="2" t="s">
        <v>42</v>
      </c>
      <c r="B5" s="28">
        <v>20</v>
      </c>
      <c r="C5" s="41"/>
      <c r="D5" s="71">
        <v>16.8</v>
      </c>
      <c r="E5" s="29">
        <v>150</v>
      </c>
      <c r="F5" s="71">
        <v>49.75</v>
      </c>
      <c r="G5" s="29">
        <v>380</v>
      </c>
      <c r="H5" s="112">
        <v>21.99</v>
      </c>
      <c r="I5" s="108">
        <v>150</v>
      </c>
      <c r="J5" s="112">
        <v>30.03</v>
      </c>
      <c r="K5" s="108">
        <v>210</v>
      </c>
      <c r="L5" s="114">
        <v>28.19</v>
      </c>
      <c r="M5" s="29">
        <v>180</v>
      </c>
      <c r="N5" s="115">
        <v>32.05</v>
      </c>
      <c r="O5" s="118">
        <v>210</v>
      </c>
      <c r="P5" s="115">
        <v>21.1</v>
      </c>
      <c r="Q5" s="118">
        <v>130</v>
      </c>
      <c r="R5" s="115">
        <v>41.41</v>
      </c>
      <c r="S5" s="118">
        <v>240</v>
      </c>
      <c r="T5" s="115">
        <v>36.02</v>
      </c>
      <c r="U5" s="118">
        <v>220</v>
      </c>
      <c r="V5">
        <f>(P5-((R5+N5+L5+J5+H5+F5+D5)/7))</f>
        <v>-10.360000000000003</v>
      </c>
      <c r="W5">
        <f>(Q5-((S5+O5+M5+K5+I5+G5+E5)/7))/Q5</f>
        <v>-0.6703296703296703</v>
      </c>
      <c r="X5">
        <f>W5*Q5</f>
        <v>-87.14285714285714</v>
      </c>
    </row>
    <row r="6" spans="1:24" ht="15">
      <c r="A6" s="2" t="s">
        <v>43</v>
      </c>
      <c r="B6" s="30">
        <v>51</v>
      </c>
      <c r="C6" s="42"/>
      <c r="D6" s="72">
        <v>41.15</v>
      </c>
      <c r="E6" s="31">
        <v>320</v>
      </c>
      <c r="F6" s="72">
        <v>96.72</v>
      </c>
      <c r="G6" s="31">
        <v>620</v>
      </c>
      <c r="H6" s="113">
        <v>62.25</v>
      </c>
      <c r="I6" s="110">
        <v>470</v>
      </c>
      <c r="J6" s="113">
        <v>35.15</v>
      </c>
      <c r="K6" s="110">
        <v>250</v>
      </c>
      <c r="L6" s="111">
        <v>59.88</v>
      </c>
      <c r="M6" s="31">
        <v>410</v>
      </c>
      <c r="N6" s="116">
        <v>59.4</v>
      </c>
      <c r="O6" s="91">
        <v>410</v>
      </c>
      <c r="P6" s="116">
        <v>33.59</v>
      </c>
      <c r="Q6" s="91">
        <v>220</v>
      </c>
      <c r="R6" s="116">
        <v>74.27</v>
      </c>
      <c r="S6" s="91">
        <v>450</v>
      </c>
      <c r="T6" s="116">
        <v>63.35</v>
      </c>
      <c r="U6" s="91">
        <v>420</v>
      </c>
      <c r="V6">
        <f>(P6-((R6+N6+L6+J6+H6+F6+D6)/7))</f>
        <v>-27.669999999999987</v>
      </c>
      <c r="W6">
        <f>(Q6-((S6+O6+M6+K6+I6+G6+E6)/7))/Q6</f>
        <v>-0.9025974025974025</v>
      </c>
      <c r="X6">
        <f>W6*Q6</f>
        <v>-198.57142857142856</v>
      </c>
    </row>
    <row r="7" spans="1:24" ht="15">
      <c r="A7" s="2" t="s">
        <v>44</v>
      </c>
      <c r="B7" s="30">
        <v>73</v>
      </c>
      <c r="C7" s="42"/>
      <c r="D7" s="72">
        <v>49.75</v>
      </c>
      <c r="E7" s="31">
        <v>380</v>
      </c>
      <c r="F7" s="72">
        <v>95.07</v>
      </c>
      <c r="G7" s="31">
        <v>610</v>
      </c>
      <c r="H7" s="111">
        <v>94</v>
      </c>
      <c r="I7" s="31">
        <v>710</v>
      </c>
      <c r="J7" s="111">
        <v>41.8</v>
      </c>
      <c r="K7" s="31">
        <v>300</v>
      </c>
      <c r="L7" s="111">
        <v>73.67</v>
      </c>
      <c r="M7" s="31">
        <v>510</v>
      </c>
      <c r="N7" s="116">
        <v>71.71</v>
      </c>
      <c r="O7" s="91">
        <v>500</v>
      </c>
      <c r="P7" s="116">
        <v>43.21</v>
      </c>
      <c r="Q7" s="91">
        <v>290</v>
      </c>
      <c r="R7" s="116">
        <v>75.85</v>
      </c>
      <c r="S7" s="91">
        <v>460</v>
      </c>
      <c r="T7" s="116">
        <v>117.83</v>
      </c>
      <c r="U7" s="91">
        <v>860</v>
      </c>
      <c r="V7">
        <f>(P7-((R7+N7+L7+J7+H7+F7+D7)/7))</f>
        <v>-28.48285714285715</v>
      </c>
      <c r="W7">
        <f>(Q7-((S7+O7+M7+K7+I7+G7+E7)/7))/Q7</f>
        <v>-0.7093596059113301</v>
      </c>
      <c r="X7">
        <f>W7*Q7</f>
        <v>-205.71428571428572</v>
      </c>
    </row>
    <row r="8" spans="1:24" ht="15">
      <c r="A8" s="2" t="s">
        <v>56</v>
      </c>
      <c r="B8" s="30">
        <v>76</v>
      </c>
      <c r="C8" s="42"/>
      <c r="D8" s="72">
        <v>44.02</v>
      </c>
      <c r="E8" s="31">
        <v>340</v>
      </c>
      <c r="F8" s="72">
        <v>95.1</v>
      </c>
      <c r="G8" s="31">
        <v>610</v>
      </c>
      <c r="H8" s="113">
        <v>50.93</v>
      </c>
      <c r="I8" s="110">
        <v>380</v>
      </c>
      <c r="J8" s="113">
        <v>46.95</v>
      </c>
      <c r="K8" s="110">
        <v>340</v>
      </c>
      <c r="L8" s="111">
        <v>59.47</v>
      </c>
      <c r="M8" s="31">
        <v>430</v>
      </c>
      <c r="N8" s="116">
        <v>66.24</v>
      </c>
      <c r="O8" s="91">
        <v>460</v>
      </c>
      <c r="P8" s="116">
        <v>36.33</v>
      </c>
      <c r="Q8" s="91">
        <v>240</v>
      </c>
      <c r="R8" s="116">
        <v>74.27</v>
      </c>
      <c r="S8" s="91">
        <v>450</v>
      </c>
      <c r="T8" s="116"/>
      <c r="U8" s="91"/>
      <c r="V8">
        <f>(P8-((R8+N8+L8+J8+H8+F8+D8)/7))</f>
        <v>-26.095714285714287</v>
      </c>
      <c r="W8">
        <f>(Q8-((S8+O8+M8+K8+I8+G8+E8)/7))/Q8</f>
        <v>-0.7916666666666666</v>
      </c>
      <c r="X8">
        <f>W8*Q8</f>
        <v>-190</v>
      </c>
    </row>
    <row r="9" spans="1:24" ht="15">
      <c r="A9" s="2" t="s">
        <v>46</v>
      </c>
      <c r="B9" s="30">
        <v>43</v>
      </c>
      <c r="C9" s="42"/>
      <c r="D9" s="72">
        <v>32.8</v>
      </c>
      <c r="E9" s="31">
        <v>330</v>
      </c>
      <c r="F9" s="72">
        <v>71.76</v>
      </c>
      <c r="G9" s="31">
        <v>640</v>
      </c>
      <c r="H9" s="111">
        <v>74.83</v>
      </c>
      <c r="I9" s="31">
        <v>570</v>
      </c>
      <c r="J9" s="111">
        <v>43.09</v>
      </c>
      <c r="K9" s="31">
        <v>310</v>
      </c>
      <c r="L9" s="111">
        <v>77.17</v>
      </c>
      <c r="M9" s="31">
        <v>540</v>
      </c>
      <c r="N9" s="116">
        <v>66.24</v>
      </c>
      <c r="O9" s="91">
        <v>460</v>
      </c>
      <c r="P9" s="116">
        <v>25.34</v>
      </c>
      <c r="Q9" s="91">
        <v>160</v>
      </c>
      <c r="R9" s="116">
        <v>72.7</v>
      </c>
      <c r="S9" s="91">
        <v>440</v>
      </c>
      <c r="T9" s="116"/>
      <c r="U9" s="91"/>
      <c r="V9">
        <f>(P9-((R9+N9+L9+J9+H9+F9+D9)/7))</f>
        <v>-37.31571428571429</v>
      </c>
      <c r="W9">
        <f>(Q9-((S9+O9+M9+K9+I9+G9+E9)/7))/Q9</f>
        <v>-1.9375</v>
      </c>
      <c r="X9">
        <f>W9*Q9</f>
        <v>-310</v>
      </c>
    </row>
    <row r="10" spans="1:21" ht="15">
      <c r="A10" s="2" t="s">
        <v>47</v>
      </c>
      <c r="B10" s="30">
        <v>15</v>
      </c>
      <c r="C10" s="42"/>
      <c r="D10" s="72">
        <v>27.07</v>
      </c>
      <c r="E10" s="31">
        <v>270</v>
      </c>
      <c r="F10" s="72">
        <v>19.04</v>
      </c>
      <c r="G10" s="31">
        <v>160</v>
      </c>
      <c r="H10" s="111">
        <v>43.38</v>
      </c>
      <c r="I10" s="31">
        <v>320</v>
      </c>
      <c r="J10" s="111">
        <v>30.22</v>
      </c>
      <c r="K10" s="31">
        <v>210</v>
      </c>
      <c r="L10" s="111">
        <v>33.41</v>
      </c>
      <c r="M10" s="31">
        <v>220</v>
      </c>
      <c r="N10" s="116">
        <v>22.47</v>
      </c>
      <c r="O10" s="91">
        <v>140</v>
      </c>
      <c r="P10" s="116">
        <v>25.34</v>
      </c>
      <c r="Q10" s="91">
        <v>160</v>
      </c>
      <c r="R10" s="116">
        <v>24.16</v>
      </c>
      <c r="S10" s="91">
        <v>130</v>
      </c>
      <c r="T10" s="116"/>
      <c r="U10" s="91"/>
    </row>
    <row r="11" spans="1:21" ht="15">
      <c r="A11" s="2" t="s">
        <v>48</v>
      </c>
      <c r="B11" s="30">
        <v>18</v>
      </c>
      <c r="C11" s="42"/>
      <c r="D11" s="72">
        <v>13.02</v>
      </c>
      <c r="E11" s="31">
        <v>120</v>
      </c>
      <c r="F11" s="72">
        <v>15.75</v>
      </c>
      <c r="G11" s="31">
        <v>130</v>
      </c>
      <c r="H11" s="111">
        <v>24.51</v>
      </c>
      <c r="I11" s="31">
        <v>170</v>
      </c>
      <c r="J11" s="111">
        <v>19.93</v>
      </c>
      <c r="K11" s="31">
        <v>130</v>
      </c>
      <c r="L11" s="111">
        <v>23.84</v>
      </c>
      <c r="M11" s="31">
        <v>150</v>
      </c>
      <c r="N11" s="116">
        <v>29.3</v>
      </c>
      <c r="O11" s="91">
        <v>190</v>
      </c>
      <c r="P11" s="116">
        <v>36.33</v>
      </c>
      <c r="Q11" s="91">
        <v>240</v>
      </c>
      <c r="R11" s="116">
        <v>41.38</v>
      </c>
      <c r="S11" s="91">
        <v>240</v>
      </c>
      <c r="T11" s="116"/>
      <c r="U11" s="91"/>
    </row>
    <row r="12" spans="1:21" ht="15">
      <c r="A12" s="2" t="s">
        <v>49</v>
      </c>
      <c r="B12" s="30">
        <v>17</v>
      </c>
      <c r="C12" s="42"/>
      <c r="D12" s="72">
        <v>15.61</v>
      </c>
      <c r="E12" s="31">
        <v>150</v>
      </c>
      <c r="F12" s="72">
        <v>15.75</v>
      </c>
      <c r="G12" s="31">
        <v>170</v>
      </c>
      <c r="H12" s="111">
        <v>25.77</v>
      </c>
      <c r="I12" s="31">
        <v>180</v>
      </c>
      <c r="J12" s="111">
        <v>26.36</v>
      </c>
      <c r="K12" s="31">
        <v>180</v>
      </c>
      <c r="L12" s="111">
        <v>36.14</v>
      </c>
      <c r="M12" s="31">
        <v>240</v>
      </c>
      <c r="N12" s="116">
        <v>32.05</v>
      </c>
      <c r="O12" s="91">
        <v>210</v>
      </c>
      <c r="P12" s="116">
        <v>30.84</v>
      </c>
      <c r="Q12" s="91">
        <v>200</v>
      </c>
      <c r="R12" s="116">
        <v>30.42</v>
      </c>
      <c r="S12" s="91">
        <v>170</v>
      </c>
      <c r="T12" s="116"/>
      <c r="U12" s="91"/>
    </row>
    <row r="13" spans="1:24" ht="15">
      <c r="A13" s="2" t="s">
        <v>50</v>
      </c>
      <c r="B13" s="30">
        <v>30</v>
      </c>
      <c r="C13" s="42"/>
      <c r="D13" s="72">
        <v>13.02</v>
      </c>
      <c r="E13" s="31">
        <v>280</v>
      </c>
      <c r="F13" s="72">
        <v>28.39</v>
      </c>
      <c r="G13" s="31">
        <v>250</v>
      </c>
      <c r="H13" s="111">
        <v>19.45</v>
      </c>
      <c r="I13" s="31">
        <v>73</v>
      </c>
      <c r="J13" s="111">
        <v>27.64</v>
      </c>
      <c r="K13" s="31">
        <v>190</v>
      </c>
      <c r="L13" s="111">
        <v>63.5</v>
      </c>
      <c r="M13" s="31">
        <v>440</v>
      </c>
      <c r="N13" s="116">
        <v>26.57</v>
      </c>
      <c r="O13" s="91">
        <v>170</v>
      </c>
      <c r="P13" s="116">
        <v>78.99</v>
      </c>
      <c r="Q13" s="91">
        <v>550</v>
      </c>
      <c r="R13" s="116">
        <v>49.53</v>
      </c>
      <c r="S13" s="91">
        <v>290</v>
      </c>
      <c r="T13" s="116"/>
      <c r="U13" s="91"/>
      <c r="V13">
        <f>(N13-((R13+P13+L13+J13+H13+F13+D13)/7))</f>
        <v>-13.5042857142857</v>
      </c>
      <c r="W13">
        <f>(O13-((S13+Q13+M13+K13+I13+G13+E13)/7))/O13</f>
        <v>-0.7420168067226892</v>
      </c>
      <c r="X13">
        <f>W13*O13</f>
        <v>-126.14285714285717</v>
      </c>
    </row>
    <row r="14" spans="1:24" ht="15">
      <c r="A14" s="2" t="s">
        <v>51</v>
      </c>
      <c r="B14" s="30">
        <v>44.26</v>
      </c>
      <c r="C14" s="42">
        <v>450</v>
      </c>
      <c r="D14" s="72">
        <v>81.5</v>
      </c>
      <c r="E14" s="31">
        <v>840</v>
      </c>
      <c r="F14" s="72">
        <v>44.545</v>
      </c>
      <c r="G14" s="31">
        <v>400</v>
      </c>
      <c r="H14" s="111">
        <v>53.06</v>
      </c>
      <c r="I14" s="31">
        <v>390</v>
      </c>
      <c r="J14" s="111">
        <v>74.97</v>
      </c>
      <c r="K14" s="31">
        <v>520</v>
      </c>
      <c r="L14" s="111">
        <v>92.22</v>
      </c>
      <c r="M14" s="31">
        <v>650</v>
      </c>
      <c r="N14" s="116">
        <v>29.3</v>
      </c>
      <c r="O14" s="91">
        <v>190</v>
      </c>
      <c r="P14" s="116">
        <v>113.38</v>
      </c>
      <c r="Q14" s="91">
        <v>800</v>
      </c>
      <c r="R14" s="116">
        <v>73.18</v>
      </c>
      <c r="S14" s="91">
        <v>440</v>
      </c>
      <c r="T14" s="116"/>
      <c r="U14" s="91"/>
      <c r="V14">
        <f>(N14-((R14+P14+L14+J14+H14+F14+D14)/7))</f>
        <v>-46.822142857142865</v>
      </c>
      <c r="W14">
        <f>(O14-((S14+Q14+M14+K14+I14+G14+E14)/7))/O14</f>
        <v>-2.0375939849624056</v>
      </c>
      <c r="X14">
        <f>W14*O14</f>
        <v>-387.14285714285705</v>
      </c>
    </row>
    <row r="15" spans="1:24" ht="15">
      <c r="A15" s="2" t="s">
        <v>52</v>
      </c>
      <c r="B15" s="30">
        <v>32.8</v>
      </c>
      <c r="C15" s="42">
        <v>330</v>
      </c>
      <c r="D15" s="72">
        <v>90.1</v>
      </c>
      <c r="E15" s="31">
        <v>930</v>
      </c>
      <c r="F15" s="72">
        <v>48.87</v>
      </c>
      <c r="G15" s="31">
        <v>440</v>
      </c>
      <c r="H15" s="111">
        <v>56.9</v>
      </c>
      <c r="I15" s="31">
        <v>420</v>
      </c>
      <c r="J15" s="111">
        <v>63.96</v>
      </c>
      <c r="K15" s="31">
        <v>440</v>
      </c>
      <c r="L15" s="111">
        <v>62.13</v>
      </c>
      <c r="M15" s="31">
        <v>430</v>
      </c>
      <c r="N15" s="116">
        <v>30.68</v>
      </c>
      <c r="O15" s="91">
        <v>200</v>
      </c>
      <c r="P15" s="116">
        <v>114.41</v>
      </c>
      <c r="Q15" s="91">
        <v>820</v>
      </c>
      <c r="R15" s="116">
        <v>82.68</v>
      </c>
      <c r="S15" s="91">
        <v>510</v>
      </c>
      <c r="T15" s="116"/>
      <c r="U15" s="91"/>
      <c r="V15">
        <f>(N15-((R15+P15+L15+J15+H15+F15+D15)/7))</f>
        <v>-43.46999999999999</v>
      </c>
      <c r="W15">
        <f>(O15-((S15+Q15+M15+K15+I15+G15+E15)/7))/O15</f>
        <v>-1.85</v>
      </c>
      <c r="X15">
        <f>W15*O15</f>
        <v>-370</v>
      </c>
    </row>
    <row r="16" spans="1:24" ht="15.75" thickBot="1">
      <c r="A16" s="2" t="s">
        <v>53</v>
      </c>
      <c r="B16" s="30">
        <v>44.02</v>
      </c>
      <c r="C16" s="42">
        <v>340</v>
      </c>
      <c r="D16" s="72">
        <v>132.83</v>
      </c>
      <c r="E16" s="31">
        <v>960</v>
      </c>
      <c r="F16" s="72">
        <v>47.15</v>
      </c>
      <c r="G16" s="31">
        <v>350</v>
      </c>
      <c r="H16" s="111">
        <v>62.01</v>
      </c>
      <c r="I16" s="31">
        <v>460</v>
      </c>
      <c r="J16" s="111">
        <v>63.96</v>
      </c>
      <c r="K16" s="31">
        <v>440</v>
      </c>
      <c r="L16" s="111">
        <v>67.6</v>
      </c>
      <c r="M16" s="31">
        <v>470</v>
      </c>
      <c r="N16" s="116">
        <v>36.14</v>
      </c>
      <c r="O16" s="91">
        <v>240</v>
      </c>
      <c r="P16" s="116">
        <v>119.08</v>
      </c>
      <c r="Q16" s="91">
        <v>770</v>
      </c>
      <c r="R16" s="116">
        <v>54.46</v>
      </c>
      <c r="S16" s="91">
        <v>390</v>
      </c>
      <c r="T16" s="116"/>
      <c r="U16" s="91"/>
      <c r="V16">
        <f>(N16-((R16+P16+L16+J16+H16+F16+D16)/7))</f>
        <v>-42.01571428571427</v>
      </c>
      <c r="W16">
        <f>(O16-((S16+Q16+M16+K16+I16+G16+E16)/7))/O16</f>
        <v>-1.2857142857142856</v>
      </c>
      <c r="X16">
        <f>W16*O16</f>
        <v>-308.57142857142856</v>
      </c>
    </row>
    <row r="17" spans="1:25" s="1" customFormat="1" ht="15.75" thickBot="1">
      <c r="A17" s="2" t="s">
        <v>54</v>
      </c>
      <c r="B17" s="44">
        <f>SUM(B5:B16)</f>
        <v>464.08</v>
      </c>
      <c r="C17" s="45">
        <f>SUM(C5:C16)</f>
        <v>1120</v>
      </c>
      <c r="D17" s="73">
        <f aca="true" t="shared" si="0" ref="D17:I17">SUM(D5:D16)</f>
        <v>557.6700000000001</v>
      </c>
      <c r="E17" s="46">
        <f t="shared" si="0"/>
        <v>5070</v>
      </c>
      <c r="F17" s="73">
        <f t="shared" si="0"/>
        <v>627.895</v>
      </c>
      <c r="G17" s="46">
        <f t="shared" si="0"/>
        <v>4760</v>
      </c>
      <c r="H17" s="73">
        <f t="shared" si="0"/>
        <v>589.0799999999999</v>
      </c>
      <c r="I17" s="46">
        <f t="shared" si="0"/>
        <v>4293</v>
      </c>
      <c r="J17" s="73">
        <f aca="true" t="shared" si="1" ref="J17:O17">SUM(J5:J16)</f>
        <v>504.05999999999995</v>
      </c>
      <c r="K17" s="46">
        <f t="shared" si="1"/>
        <v>3520</v>
      </c>
      <c r="L17" s="46">
        <f t="shared" si="1"/>
        <v>677.2199999999999</v>
      </c>
      <c r="M17" s="46">
        <f t="shared" si="1"/>
        <v>4670</v>
      </c>
      <c r="N17" s="193">
        <f t="shared" si="1"/>
        <v>502.15000000000003</v>
      </c>
      <c r="O17" s="120">
        <f t="shared" si="1"/>
        <v>3380</v>
      </c>
      <c r="P17" s="193">
        <f aca="true" t="shared" si="2" ref="P17:U17">SUM(P5:P16)</f>
        <v>677.94</v>
      </c>
      <c r="Q17" s="120">
        <f t="shared" si="2"/>
        <v>4580</v>
      </c>
      <c r="R17" s="193">
        <f t="shared" si="2"/>
        <v>694.3100000000002</v>
      </c>
      <c r="S17" s="120">
        <f t="shared" si="2"/>
        <v>4210</v>
      </c>
      <c r="T17" s="193">
        <f t="shared" si="2"/>
        <v>217.2</v>
      </c>
      <c r="U17" s="120">
        <f t="shared" si="2"/>
        <v>1500</v>
      </c>
      <c r="V17" s="1">
        <f>SUM(V5:V16)</f>
        <v>-275.7364285714285</v>
      </c>
      <c r="W17">
        <f>AVERAGE(W5:W16)</f>
        <v>-1.2140864914338276</v>
      </c>
      <c r="X17" s="1">
        <f>SUM(X5:X16)</f>
        <v>-2183.285714285714</v>
      </c>
      <c r="Y17" s="1">
        <f>(SUM(X5:X15))/(Q5+Q6+Q7+Q8+Q9+O13+O14+O15+O16)</f>
        <v>-1.0188664596273291</v>
      </c>
    </row>
    <row r="44" spans="1:4" ht="15">
      <c r="A44" s="274" t="s">
        <v>98</v>
      </c>
      <c r="B44" s="276" t="s">
        <v>104</v>
      </c>
      <c r="C44" s="277"/>
      <c r="D44" s="277"/>
    </row>
    <row r="45" spans="2:5" ht="15">
      <c r="B45" s="271" t="s">
        <v>99</v>
      </c>
      <c r="C45" s="272" t="s">
        <v>100</v>
      </c>
      <c r="D45" s="272" t="s">
        <v>101</v>
      </c>
      <c r="E45" s="272" t="s">
        <v>102</v>
      </c>
    </row>
    <row r="46" spans="1:5" ht="15">
      <c r="A46" s="3" t="s">
        <v>13</v>
      </c>
      <c r="B46" s="270">
        <v>24</v>
      </c>
      <c r="C46">
        <v>29.5</v>
      </c>
      <c r="D46">
        <v>1</v>
      </c>
      <c r="E46" s="270">
        <f>B46*C46*D46</f>
        <v>708</v>
      </c>
    </row>
    <row r="47" spans="2:5" ht="15">
      <c r="B47" s="270">
        <v>18</v>
      </c>
      <c r="C47">
        <v>14.5</v>
      </c>
      <c r="D47">
        <v>1</v>
      </c>
      <c r="E47" s="270">
        <f>B47*C47*D47</f>
        <v>261</v>
      </c>
    </row>
    <row r="48" spans="1:5" ht="15">
      <c r="A48" s="275" t="s">
        <v>103</v>
      </c>
      <c r="B48" s="7"/>
      <c r="E48" s="273">
        <f>SUM(E46:E47)</f>
        <v>969</v>
      </c>
    </row>
  </sheetData>
  <mergeCells count="1">
    <mergeCell ref="B44:D44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U49"/>
  <sheetViews>
    <sheetView zoomScale="75" zoomScaleNormal="75" workbookViewId="0" topLeftCell="A1">
      <pane xSplit="1" topLeftCell="B1" activePane="topRight" state="frozen"/>
      <selection pane="topLeft" activeCell="A1" sqref="A1"/>
      <selection pane="topRight" activeCell="B48" sqref="B48"/>
    </sheetView>
  </sheetViews>
  <sheetFormatPr defaultColWidth="11.5546875" defaultRowHeight="15"/>
  <cols>
    <col min="1" max="1" width="13.3359375" style="3" customWidth="1"/>
    <col min="2" max="2" width="8.6640625" style="9" customWidth="1"/>
    <col min="3" max="3" width="4.10546875" style="0" bestFit="1" customWidth="1"/>
    <col min="4" max="4" width="8.6640625" style="0" customWidth="1"/>
    <col min="5" max="5" width="6.6640625" style="0" bestFit="1" customWidth="1"/>
    <col min="6" max="6" width="8.6640625" style="0" customWidth="1"/>
    <col min="7" max="7" width="6.6640625" style="0" bestFit="1" customWidth="1"/>
    <col min="8" max="8" width="8.6640625" style="0" customWidth="1"/>
    <col min="9" max="9" width="5.10546875" style="0" bestFit="1" customWidth="1"/>
    <col min="10" max="10" width="8.6640625" style="0" customWidth="1"/>
    <col min="11" max="11" width="5.10546875" style="0" bestFit="1" customWidth="1"/>
    <col min="12" max="12" width="8.6640625" style="0" customWidth="1"/>
    <col min="13" max="13" width="5.10546875" style="0" bestFit="1" customWidth="1"/>
    <col min="14" max="14" width="8.6640625" style="0" customWidth="1"/>
    <col min="15" max="15" width="5.5546875" style="0" bestFit="1" customWidth="1"/>
    <col min="16" max="16384" width="8.6640625" style="0" customWidth="1"/>
  </cols>
  <sheetData>
    <row r="1" spans="1:21" s="5" customFormat="1" ht="15">
      <c r="A1" s="84" t="s">
        <v>71</v>
      </c>
      <c r="B1" s="12">
        <v>1998</v>
      </c>
      <c r="D1" s="12">
        <v>1999</v>
      </c>
      <c r="F1" s="12">
        <v>2000</v>
      </c>
      <c r="H1" s="5">
        <v>2001</v>
      </c>
      <c r="J1" s="5">
        <v>2002</v>
      </c>
      <c r="L1" s="12">
        <v>2003</v>
      </c>
      <c r="M1" s="12"/>
      <c r="N1" s="12">
        <v>2004</v>
      </c>
      <c r="O1" s="12"/>
      <c r="P1" s="12">
        <v>2005</v>
      </c>
      <c r="Q1" s="12"/>
      <c r="R1" s="12">
        <v>2006</v>
      </c>
      <c r="S1" s="12"/>
      <c r="T1" s="12">
        <v>2007</v>
      </c>
      <c r="U1" s="12"/>
    </row>
    <row r="2" spans="1:20" s="5" customFormat="1" ht="15">
      <c r="A2" s="4"/>
      <c r="B2" s="8" t="s">
        <v>38</v>
      </c>
      <c r="D2" s="8" t="s">
        <v>38</v>
      </c>
      <c r="F2" s="8" t="s">
        <v>38</v>
      </c>
      <c r="H2" s="5" t="s">
        <v>38</v>
      </c>
      <c r="J2" s="5" t="s">
        <v>38</v>
      </c>
      <c r="L2" s="8" t="s">
        <v>38</v>
      </c>
      <c r="N2" s="8" t="s">
        <v>38</v>
      </c>
      <c r="P2" s="8" t="s">
        <v>38</v>
      </c>
      <c r="R2" s="8" t="s">
        <v>38</v>
      </c>
      <c r="T2" s="8" t="s">
        <v>38</v>
      </c>
    </row>
    <row r="3" spans="1:21" s="5" customFormat="1" ht="15">
      <c r="A3" s="4" t="s">
        <v>55</v>
      </c>
      <c r="B3" s="8" t="s">
        <v>41</v>
      </c>
      <c r="C3" s="5" t="s">
        <v>40</v>
      </c>
      <c r="D3" s="8" t="s">
        <v>41</v>
      </c>
      <c r="E3" s="5" t="s">
        <v>40</v>
      </c>
      <c r="F3" s="8" t="s">
        <v>41</v>
      </c>
      <c r="G3" s="5" t="s">
        <v>40</v>
      </c>
      <c r="H3" s="5" t="s">
        <v>41</v>
      </c>
      <c r="I3" s="5" t="s">
        <v>40</v>
      </c>
      <c r="J3" s="5" t="s">
        <v>41</v>
      </c>
      <c r="K3" s="5" t="s">
        <v>40</v>
      </c>
      <c r="L3" s="8" t="s">
        <v>41</v>
      </c>
      <c r="M3" s="5" t="s">
        <v>40</v>
      </c>
      <c r="N3" s="8" t="s">
        <v>41</v>
      </c>
      <c r="O3" s="5" t="s">
        <v>40</v>
      </c>
      <c r="P3" s="8" t="s">
        <v>41</v>
      </c>
      <c r="Q3" s="5" t="s">
        <v>40</v>
      </c>
      <c r="R3" s="8" t="s">
        <v>41</v>
      </c>
      <c r="S3" s="5" t="s">
        <v>40</v>
      </c>
      <c r="T3" s="8" t="s">
        <v>41</v>
      </c>
      <c r="U3" s="5" t="s">
        <v>40</v>
      </c>
    </row>
    <row r="4" spans="1:2" s="5" customFormat="1" ht="15.75" thickBot="1">
      <c r="A4" s="4"/>
      <c r="B4" s="8"/>
    </row>
    <row r="5" spans="1:21" ht="15">
      <c r="A5" s="2" t="s">
        <v>42</v>
      </c>
      <c r="B5" s="28">
        <v>26</v>
      </c>
      <c r="C5" s="29"/>
      <c r="D5" s="67">
        <v>20.67</v>
      </c>
      <c r="E5" s="29">
        <v>177</v>
      </c>
      <c r="F5" s="67">
        <v>19.24</v>
      </c>
      <c r="G5" s="29">
        <v>167</v>
      </c>
      <c r="H5" s="112">
        <v>19.1</v>
      </c>
      <c r="I5" s="108">
        <v>127</v>
      </c>
      <c r="J5" s="112">
        <v>33.49</v>
      </c>
      <c r="K5" s="108">
        <v>237</v>
      </c>
      <c r="L5" s="114">
        <v>21.58</v>
      </c>
      <c r="M5" s="29">
        <v>132</v>
      </c>
      <c r="N5" s="115">
        <v>25.06</v>
      </c>
      <c r="O5" s="118">
        <v>159</v>
      </c>
      <c r="P5" s="115">
        <v>35.32</v>
      </c>
      <c r="Q5" s="118">
        <v>234</v>
      </c>
      <c r="R5" s="115">
        <v>44.08</v>
      </c>
      <c r="S5" s="118">
        <v>257</v>
      </c>
      <c r="T5" s="115">
        <v>33.98</v>
      </c>
      <c r="U5" s="118">
        <v>203</v>
      </c>
    </row>
    <row r="6" spans="1:21" ht="15">
      <c r="A6" s="2" t="s">
        <v>43</v>
      </c>
      <c r="B6" s="30">
        <v>44</v>
      </c>
      <c r="C6" s="31"/>
      <c r="D6" s="68">
        <v>54.62</v>
      </c>
      <c r="E6" s="31">
        <v>414</v>
      </c>
      <c r="F6" s="68">
        <v>42.53</v>
      </c>
      <c r="G6" s="31">
        <v>291</v>
      </c>
      <c r="H6" s="113">
        <v>45.27</v>
      </c>
      <c r="I6" s="110">
        <v>335</v>
      </c>
      <c r="J6" s="113">
        <v>59</v>
      </c>
      <c r="K6" s="110">
        <v>412</v>
      </c>
      <c r="L6" s="111">
        <v>36.02</v>
      </c>
      <c r="M6" s="31">
        <v>237</v>
      </c>
      <c r="N6" s="116">
        <v>72.53</v>
      </c>
      <c r="O6" s="91">
        <v>506</v>
      </c>
      <c r="P6" s="116">
        <v>68.95</v>
      </c>
      <c r="Q6" s="91">
        <v>477</v>
      </c>
      <c r="R6" s="116">
        <v>89</v>
      </c>
      <c r="S6" s="91">
        <v>544</v>
      </c>
      <c r="T6" s="116">
        <v>55.44</v>
      </c>
      <c r="U6" s="91">
        <v>356</v>
      </c>
    </row>
    <row r="7" spans="1:21" ht="15">
      <c r="A7" s="2" t="s">
        <v>44</v>
      </c>
      <c r="B7" s="30">
        <v>58</v>
      </c>
      <c r="C7" s="31"/>
      <c r="D7" s="68">
        <v>63.93</v>
      </c>
      <c r="E7" s="31">
        <v>479</v>
      </c>
      <c r="F7" s="68">
        <v>46.98</v>
      </c>
      <c r="G7" s="31">
        <v>318</v>
      </c>
      <c r="H7" s="113">
        <v>46.03</v>
      </c>
      <c r="I7" s="110">
        <v>476</v>
      </c>
      <c r="J7" s="113">
        <v>63</v>
      </c>
      <c r="K7" s="110">
        <v>464</v>
      </c>
      <c r="L7" s="111">
        <v>41.13</v>
      </c>
      <c r="M7" s="31">
        <v>274</v>
      </c>
      <c r="N7" s="116">
        <v>87.03</v>
      </c>
      <c r="O7" s="91">
        <v>612</v>
      </c>
      <c r="P7" s="116">
        <v>69.08</v>
      </c>
      <c r="Q7" s="91">
        <v>478</v>
      </c>
      <c r="R7" s="116">
        <v>99.65</v>
      </c>
      <c r="S7" s="91">
        <v>612</v>
      </c>
      <c r="T7" s="116">
        <v>71.77</v>
      </c>
      <c r="U7" s="91">
        <v>488</v>
      </c>
    </row>
    <row r="8" spans="1:21" ht="15">
      <c r="A8" s="2" t="s">
        <v>56</v>
      </c>
      <c r="B8" s="30">
        <v>47</v>
      </c>
      <c r="C8" s="31"/>
      <c r="D8" s="68">
        <v>42.01</v>
      </c>
      <c r="E8" s="31">
        <v>326</v>
      </c>
      <c r="F8" s="68">
        <v>47.32</v>
      </c>
      <c r="G8" s="31">
        <v>320</v>
      </c>
      <c r="H8" s="111">
        <v>46.4</v>
      </c>
      <c r="I8" s="31">
        <v>344</v>
      </c>
      <c r="J8" s="111">
        <v>55.7</v>
      </c>
      <c r="K8" s="31">
        <v>408</v>
      </c>
      <c r="L8" s="111">
        <v>50.97</v>
      </c>
      <c r="M8" s="31">
        <v>359</v>
      </c>
      <c r="N8" s="116">
        <v>58.44</v>
      </c>
      <c r="O8" s="91">
        <v>403</v>
      </c>
      <c r="P8" s="116">
        <v>54.63</v>
      </c>
      <c r="Q8" s="91">
        <v>373</v>
      </c>
      <c r="R8" s="116">
        <v>90.09</v>
      </c>
      <c r="S8" s="91">
        <v>551</v>
      </c>
      <c r="T8" s="116"/>
      <c r="U8" s="91"/>
    </row>
    <row r="9" spans="1:21" ht="15">
      <c r="A9" s="2" t="s">
        <v>46</v>
      </c>
      <c r="B9" s="30">
        <v>37</v>
      </c>
      <c r="C9" s="31"/>
      <c r="D9" s="68">
        <v>42.83</v>
      </c>
      <c r="E9" s="31">
        <v>435</v>
      </c>
      <c r="F9" s="68">
        <v>34.86</v>
      </c>
      <c r="G9" s="31">
        <v>304</v>
      </c>
      <c r="H9" s="111">
        <v>37.59</v>
      </c>
      <c r="I9" s="31">
        <v>274</v>
      </c>
      <c r="J9" s="111">
        <v>66.9</v>
      </c>
      <c r="K9" s="31">
        <v>495</v>
      </c>
      <c r="L9" s="111">
        <v>35.73</v>
      </c>
      <c r="M9" s="31">
        <v>237</v>
      </c>
      <c r="N9" s="116">
        <v>72.94</v>
      </c>
      <c r="O9" s="91">
        <v>509</v>
      </c>
      <c r="P9" s="116">
        <v>49.96</v>
      </c>
      <c r="Q9" s="91">
        <v>339</v>
      </c>
      <c r="R9" s="116">
        <v>83.37</v>
      </c>
      <c r="S9" s="91">
        <v>508</v>
      </c>
      <c r="T9" s="116"/>
      <c r="U9" s="91"/>
    </row>
    <row r="10" spans="1:21" ht="15">
      <c r="A10" s="2" t="s">
        <v>47</v>
      </c>
      <c r="B10" s="30">
        <v>12</v>
      </c>
      <c r="C10" s="31"/>
      <c r="D10" s="68">
        <v>29.26</v>
      </c>
      <c r="E10" s="31">
        <v>293</v>
      </c>
      <c r="F10" s="68">
        <v>15.42</v>
      </c>
      <c r="G10" s="31">
        <v>127</v>
      </c>
      <c r="H10" s="111">
        <v>30.04</v>
      </c>
      <c r="I10" s="31">
        <v>214</v>
      </c>
      <c r="J10" s="111">
        <v>32.41</v>
      </c>
      <c r="K10" s="31">
        <v>227</v>
      </c>
      <c r="L10" s="111">
        <v>24.25</v>
      </c>
      <c r="M10" s="31">
        <v>153</v>
      </c>
      <c r="N10" s="116">
        <v>24.38</v>
      </c>
      <c r="O10" s="91">
        <v>154</v>
      </c>
      <c r="P10" s="116">
        <v>21.21</v>
      </c>
      <c r="Q10" s="91">
        <v>130</v>
      </c>
      <c r="R10" s="116">
        <v>21.03</v>
      </c>
      <c r="S10" s="91">
        <v>110</v>
      </c>
      <c r="T10" s="116"/>
      <c r="U10" s="91"/>
    </row>
    <row r="11" spans="1:21" ht="15">
      <c r="A11" s="2" t="s">
        <v>48</v>
      </c>
      <c r="B11" s="30">
        <v>15</v>
      </c>
      <c r="C11" s="31"/>
      <c r="D11" s="68">
        <v>20</v>
      </c>
      <c r="E11" s="31">
        <v>196</v>
      </c>
      <c r="F11" s="68">
        <v>28.16</v>
      </c>
      <c r="G11" s="31">
        <v>243</v>
      </c>
      <c r="H11" s="111">
        <v>24.89</v>
      </c>
      <c r="I11" s="31">
        <v>173</v>
      </c>
      <c r="J11" s="111">
        <v>21.85</v>
      </c>
      <c r="K11" s="31">
        <v>145</v>
      </c>
      <c r="L11" s="111">
        <v>24.8</v>
      </c>
      <c r="M11" s="31">
        <v>157</v>
      </c>
      <c r="N11" s="116">
        <v>32.18</v>
      </c>
      <c r="O11" s="91">
        <v>211</v>
      </c>
      <c r="P11" s="116">
        <v>30.15</v>
      </c>
      <c r="Q11" s="91">
        <v>195</v>
      </c>
      <c r="R11" s="116">
        <v>36.23</v>
      </c>
      <c r="S11" s="91">
        <v>207</v>
      </c>
      <c r="T11" s="116"/>
      <c r="U11" s="91"/>
    </row>
    <row r="12" spans="1:21" ht="15">
      <c r="A12" s="2" t="s">
        <v>49</v>
      </c>
      <c r="B12" s="30">
        <v>23</v>
      </c>
      <c r="C12" s="31"/>
      <c r="D12" s="68">
        <v>24.11</v>
      </c>
      <c r="E12" s="31">
        <v>239</v>
      </c>
      <c r="F12" s="68">
        <v>32.33</v>
      </c>
      <c r="G12" s="31">
        <v>281</v>
      </c>
      <c r="H12" s="111">
        <v>32.81</v>
      </c>
      <c r="I12" s="31">
        <v>236</v>
      </c>
      <c r="J12" s="111">
        <v>28.67</v>
      </c>
      <c r="K12" s="31">
        <v>198</v>
      </c>
      <c r="L12" s="111">
        <v>39.84</v>
      </c>
      <c r="M12" s="31">
        <v>267</v>
      </c>
      <c r="N12" s="116">
        <v>34.78</v>
      </c>
      <c r="O12" s="91">
        <v>230</v>
      </c>
      <c r="P12" s="116">
        <v>32.76</v>
      </c>
      <c r="Q12" s="91">
        <v>214</v>
      </c>
      <c r="R12" s="116">
        <v>23.22</v>
      </c>
      <c r="S12" s="91">
        <v>124</v>
      </c>
      <c r="T12" s="116"/>
      <c r="U12" s="91"/>
    </row>
    <row r="13" spans="1:21" ht="15">
      <c r="A13" s="2" t="s">
        <v>50</v>
      </c>
      <c r="B13" s="30">
        <v>15</v>
      </c>
      <c r="C13" s="31"/>
      <c r="D13" s="68">
        <v>16.09</v>
      </c>
      <c r="E13" s="31">
        <v>155</v>
      </c>
      <c r="F13" s="68">
        <v>32.48</v>
      </c>
      <c r="G13" s="31">
        <v>288</v>
      </c>
      <c r="H13" s="111">
        <v>32.31</v>
      </c>
      <c r="I13" s="31">
        <v>232</v>
      </c>
      <c r="J13" s="111">
        <v>25.84</v>
      </c>
      <c r="K13" s="31">
        <v>176</v>
      </c>
      <c r="L13" s="111">
        <v>38.48</v>
      </c>
      <c r="M13" s="31">
        <v>257</v>
      </c>
      <c r="N13" s="116">
        <v>50.78</v>
      </c>
      <c r="O13" s="91">
        <v>347</v>
      </c>
      <c r="P13" s="116">
        <v>93.85</v>
      </c>
      <c r="Q13" s="91">
        <v>658</v>
      </c>
      <c r="R13" s="116">
        <v>68.93</v>
      </c>
      <c r="S13" s="91">
        <v>413</v>
      </c>
      <c r="T13" s="116"/>
      <c r="U13" s="91"/>
    </row>
    <row r="14" spans="1:21" ht="15">
      <c r="A14" s="2" t="s">
        <v>51</v>
      </c>
      <c r="B14" s="30">
        <v>27.35</v>
      </c>
      <c r="C14" s="31">
        <v>273</v>
      </c>
      <c r="D14" s="68">
        <v>27.74</v>
      </c>
      <c r="E14" s="31">
        <v>277</v>
      </c>
      <c r="F14" s="68">
        <v>68.38</v>
      </c>
      <c r="G14" s="31">
        <v>0</v>
      </c>
      <c r="H14" s="111">
        <v>63.93</v>
      </c>
      <c r="I14" s="31">
        <v>475</v>
      </c>
      <c r="J14" s="111">
        <v>31.21</v>
      </c>
      <c r="K14" s="31">
        <v>202</v>
      </c>
      <c r="L14" s="111">
        <v>64.32</v>
      </c>
      <c r="M14" s="31">
        <v>446</v>
      </c>
      <c r="N14" s="116">
        <v>59.95</v>
      </c>
      <c r="O14" s="91">
        <v>414</v>
      </c>
      <c r="P14" s="116">
        <v>90</v>
      </c>
      <c r="Q14" s="91">
        <v>630</v>
      </c>
      <c r="R14" s="116">
        <v>90.69</v>
      </c>
      <c r="S14" s="91">
        <v>551</v>
      </c>
      <c r="T14" s="116"/>
      <c r="U14" s="91"/>
    </row>
    <row r="15" spans="1:21" ht="15">
      <c r="A15" s="2" t="s">
        <v>52</v>
      </c>
      <c r="B15" s="30">
        <v>29.17</v>
      </c>
      <c r="C15" s="31">
        <v>292</v>
      </c>
      <c r="D15" s="68">
        <v>23.15</v>
      </c>
      <c r="E15" s="31">
        <v>229</v>
      </c>
      <c r="F15" s="68">
        <v>36.47</v>
      </c>
      <c r="G15" s="31">
        <v>325</v>
      </c>
      <c r="H15" s="111">
        <v>71.22</v>
      </c>
      <c r="I15" s="31">
        <v>532</v>
      </c>
      <c r="J15" s="111">
        <v>32.86</v>
      </c>
      <c r="K15" s="31">
        <v>214</v>
      </c>
      <c r="L15" s="111">
        <v>57.62</v>
      </c>
      <c r="M15" s="31">
        <v>397</v>
      </c>
      <c r="N15" s="116">
        <v>58.31</v>
      </c>
      <c r="O15" s="91">
        <v>402</v>
      </c>
      <c r="P15" s="116">
        <v>96.52</v>
      </c>
      <c r="Q15" s="91">
        <v>690</v>
      </c>
      <c r="R15" s="116">
        <v>80.17</v>
      </c>
      <c r="S15" s="91">
        <v>494</v>
      </c>
      <c r="T15" s="116"/>
      <c r="U15" s="91"/>
    </row>
    <row r="16" spans="1:21" ht="15.75" thickBot="1">
      <c r="A16" s="2" t="s">
        <v>53</v>
      </c>
      <c r="B16" s="30">
        <v>41.58</v>
      </c>
      <c r="C16" s="31">
        <v>323</v>
      </c>
      <c r="D16" s="68">
        <v>36.43</v>
      </c>
      <c r="E16" s="31">
        <v>287</v>
      </c>
      <c r="F16" s="68">
        <v>42.75</v>
      </c>
      <c r="G16" s="31">
        <v>315</v>
      </c>
      <c r="H16" s="111">
        <v>77.5</v>
      </c>
      <c r="I16" s="31">
        <v>581</v>
      </c>
      <c r="J16" s="111">
        <v>32.46</v>
      </c>
      <c r="K16" s="31">
        <v>211</v>
      </c>
      <c r="L16" s="111">
        <v>68.83</v>
      </c>
      <c r="M16" s="31">
        <v>479</v>
      </c>
      <c r="N16" s="116">
        <v>52.42</v>
      </c>
      <c r="O16" s="91">
        <v>359</v>
      </c>
      <c r="P16" s="116">
        <v>88.05</v>
      </c>
      <c r="Q16" s="91">
        <v>563</v>
      </c>
      <c r="R16" s="116">
        <v>43.26</v>
      </c>
      <c r="S16" s="91">
        <v>296</v>
      </c>
      <c r="T16" s="116"/>
      <c r="U16" s="91"/>
    </row>
    <row r="17" spans="1:21" s="1" customFormat="1" ht="15.75" thickBot="1">
      <c r="A17" s="2" t="s">
        <v>54</v>
      </c>
      <c r="B17" s="44">
        <f>SUM(B5:B16)</f>
        <v>375.1</v>
      </c>
      <c r="C17" s="46">
        <f>SUM(C5:C16)</f>
        <v>888</v>
      </c>
      <c r="D17" s="69">
        <f aca="true" t="shared" si="0" ref="D17:I17">SUM(D5:D16)</f>
        <v>400.84</v>
      </c>
      <c r="E17" s="74">
        <f t="shared" si="0"/>
        <v>3507</v>
      </c>
      <c r="F17" s="69">
        <f t="shared" si="0"/>
        <v>446.91999999999996</v>
      </c>
      <c r="G17" s="74">
        <f t="shared" si="0"/>
        <v>2979</v>
      </c>
      <c r="H17" s="73">
        <f t="shared" si="0"/>
        <v>527.09</v>
      </c>
      <c r="I17" s="46">
        <f t="shared" si="0"/>
        <v>3999</v>
      </c>
      <c r="J17" s="73">
        <f aca="true" t="shared" si="1" ref="J17:O17">SUM(J5:J16)</f>
        <v>483.39</v>
      </c>
      <c r="K17" s="46">
        <f t="shared" si="1"/>
        <v>3389</v>
      </c>
      <c r="L17" s="46">
        <f t="shared" si="1"/>
        <v>503.57</v>
      </c>
      <c r="M17" s="46">
        <f t="shared" si="1"/>
        <v>3395</v>
      </c>
      <c r="N17" s="193">
        <f t="shared" si="1"/>
        <v>628.8000000000001</v>
      </c>
      <c r="O17" s="120">
        <f t="shared" si="1"/>
        <v>4306</v>
      </c>
      <c r="P17" s="193">
        <f aca="true" t="shared" si="2" ref="P17:U17">SUM(P5:P16)</f>
        <v>730.4799999999999</v>
      </c>
      <c r="Q17" s="120">
        <f t="shared" si="2"/>
        <v>4981</v>
      </c>
      <c r="R17" s="193">
        <f t="shared" si="2"/>
        <v>769.7200000000001</v>
      </c>
      <c r="S17" s="120">
        <f t="shared" si="2"/>
        <v>4667</v>
      </c>
      <c r="T17" s="193">
        <f t="shared" si="2"/>
        <v>161.19</v>
      </c>
      <c r="U17" s="120">
        <f t="shared" si="2"/>
        <v>1047</v>
      </c>
    </row>
    <row r="18" ht="15">
      <c r="O18" s="26"/>
    </row>
    <row r="45" spans="1:4" ht="15">
      <c r="A45" s="274" t="s">
        <v>98</v>
      </c>
      <c r="B45" s="276" t="s">
        <v>104</v>
      </c>
      <c r="C45" s="277"/>
      <c r="D45" s="277"/>
    </row>
    <row r="46" spans="2:5" ht="15">
      <c r="B46" s="271" t="s">
        <v>99</v>
      </c>
      <c r="C46" s="272" t="s">
        <v>100</v>
      </c>
      <c r="D46" s="272" t="s">
        <v>101</v>
      </c>
      <c r="E46" s="272" t="s">
        <v>102</v>
      </c>
    </row>
    <row r="47" spans="1:5" ht="15">
      <c r="A47" s="3" t="s">
        <v>14</v>
      </c>
      <c r="B47" s="270">
        <v>24</v>
      </c>
      <c r="C47">
        <v>29.5</v>
      </c>
      <c r="D47">
        <v>1</v>
      </c>
      <c r="E47" s="270">
        <f>B47*C47*D47</f>
        <v>708</v>
      </c>
    </row>
    <row r="48" spans="2:5" ht="15">
      <c r="B48" s="270">
        <v>18</v>
      </c>
      <c r="C48">
        <v>14.5</v>
      </c>
      <c r="D48">
        <v>1</v>
      </c>
      <c r="E48" s="270">
        <f>B48*C48*D48</f>
        <v>261</v>
      </c>
    </row>
    <row r="49" spans="1:5" ht="15">
      <c r="A49" s="275" t="s">
        <v>103</v>
      </c>
      <c r="B49" s="7"/>
      <c r="E49" s="273">
        <f>SUM(E47:E48)</f>
        <v>969</v>
      </c>
    </row>
  </sheetData>
  <mergeCells count="1">
    <mergeCell ref="B45:D45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U49"/>
  <sheetViews>
    <sheetView zoomScale="75" zoomScaleNormal="75" workbookViewId="0" topLeftCell="A5">
      <pane xSplit="1" topLeftCell="B1" activePane="topRight" state="frozen"/>
      <selection pane="topLeft" activeCell="A1" sqref="A1"/>
      <selection pane="topRight" activeCell="B48" sqref="B48"/>
    </sheetView>
  </sheetViews>
  <sheetFormatPr defaultColWidth="11.5546875" defaultRowHeight="15"/>
  <cols>
    <col min="1" max="1" width="13.5546875" style="3" customWidth="1"/>
    <col min="2" max="2" width="8.6640625" style="9" customWidth="1"/>
    <col min="3" max="3" width="5.10546875" style="0" bestFit="1" customWidth="1"/>
    <col min="4" max="4" width="8.6640625" style="0" bestFit="1" customWidth="1"/>
    <col min="5" max="5" width="6.6640625" style="0" bestFit="1" customWidth="1"/>
    <col min="6" max="6" width="8.6640625" style="0" bestFit="1" customWidth="1"/>
    <col min="7" max="7" width="6.6640625" style="0" bestFit="1" customWidth="1"/>
    <col min="8" max="8" width="8.6640625" style="0" bestFit="1" customWidth="1"/>
    <col min="9" max="9" width="5.10546875" style="0" bestFit="1" customWidth="1"/>
    <col min="10" max="10" width="8.6640625" style="0" customWidth="1"/>
    <col min="11" max="11" width="5.10546875" style="0" bestFit="1" customWidth="1"/>
    <col min="12" max="12" width="8.6640625" style="0" customWidth="1"/>
    <col min="13" max="13" width="5.10546875" style="0" bestFit="1" customWidth="1"/>
    <col min="14" max="14" width="8.6640625" style="0" customWidth="1"/>
    <col min="15" max="15" width="5.5546875" style="0" bestFit="1" customWidth="1"/>
    <col min="16" max="16384" width="8.6640625" style="0" customWidth="1"/>
  </cols>
  <sheetData>
    <row r="1" spans="1:20" s="12" customFormat="1" ht="15">
      <c r="A1" s="85" t="s">
        <v>71</v>
      </c>
      <c r="B1" s="12">
        <v>1998</v>
      </c>
      <c r="D1" s="12">
        <v>1999</v>
      </c>
      <c r="F1" s="12">
        <v>2000</v>
      </c>
      <c r="H1" s="12">
        <v>2001</v>
      </c>
      <c r="J1" s="12">
        <v>2002</v>
      </c>
      <c r="L1" s="12">
        <v>2003</v>
      </c>
      <c r="N1" s="12">
        <v>2004</v>
      </c>
      <c r="P1" s="12">
        <v>2005</v>
      </c>
      <c r="R1" s="12">
        <v>2006</v>
      </c>
      <c r="T1" s="12">
        <v>2007</v>
      </c>
    </row>
    <row r="2" spans="1:20" s="5" customFormat="1" ht="15">
      <c r="A2" s="4"/>
      <c r="B2" s="8" t="s">
        <v>38</v>
      </c>
      <c r="D2" s="8" t="s">
        <v>38</v>
      </c>
      <c r="F2" s="8" t="s">
        <v>38</v>
      </c>
      <c r="H2" s="5" t="s">
        <v>38</v>
      </c>
      <c r="J2" s="5" t="s">
        <v>38</v>
      </c>
      <c r="L2" s="8" t="s">
        <v>38</v>
      </c>
      <c r="N2" s="8" t="s">
        <v>38</v>
      </c>
      <c r="P2" s="8" t="s">
        <v>38</v>
      </c>
      <c r="R2" s="8" t="s">
        <v>38</v>
      </c>
      <c r="T2" s="8" t="s">
        <v>38</v>
      </c>
    </row>
    <row r="3" spans="1:21" s="5" customFormat="1" ht="15">
      <c r="A3" s="4" t="s">
        <v>55</v>
      </c>
      <c r="B3" s="8" t="s">
        <v>41</v>
      </c>
      <c r="C3" s="5" t="s">
        <v>40</v>
      </c>
      <c r="D3" s="8" t="s">
        <v>41</v>
      </c>
      <c r="E3" s="5" t="s">
        <v>40</v>
      </c>
      <c r="F3" s="8" t="s">
        <v>41</v>
      </c>
      <c r="G3" s="5" t="s">
        <v>40</v>
      </c>
      <c r="H3" s="5" t="s">
        <v>41</v>
      </c>
      <c r="I3" s="5" t="s">
        <v>40</v>
      </c>
      <c r="J3" s="5" t="s">
        <v>41</v>
      </c>
      <c r="K3" s="5" t="s">
        <v>40</v>
      </c>
      <c r="L3" s="8" t="s">
        <v>41</v>
      </c>
      <c r="M3" s="5" t="s">
        <v>40</v>
      </c>
      <c r="N3" s="8" t="s">
        <v>41</v>
      </c>
      <c r="O3" s="5" t="s">
        <v>40</v>
      </c>
      <c r="P3" s="8" t="s">
        <v>41</v>
      </c>
      <c r="Q3" s="5" t="s">
        <v>40</v>
      </c>
      <c r="R3" s="8" t="s">
        <v>41</v>
      </c>
      <c r="S3" s="5" t="s">
        <v>40</v>
      </c>
      <c r="T3" s="8" t="s">
        <v>41</v>
      </c>
      <c r="U3" s="5" t="s">
        <v>40</v>
      </c>
    </row>
    <row r="4" spans="1:2" s="5" customFormat="1" ht="15.75" thickBot="1">
      <c r="A4" s="4"/>
      <c r="B4" s="8"/>
    </row>
    <row r="5" spans="1:21" ht="15">
      <c r="A5" s="2" t="s">
        <v>42</v>
      </c>
      <c r="B5" s="28">
        <v>28</v>
      </c>
      <c r="C5" s="29"/>
      <c r="D5" s="67">
        <v>31.84</v>
      </c>
      <c r="E5" s="29">
        <v>255</v>
      </c>
      <c r="F5" s="67">
        <v>40</v>
      </c>
      <c r="G5" s="29">
        <v>315</v>
      </c>
      <c r="H5" s="112">
        <v>31.55</v>
      </c>
      <c r="I5" s="108">
        <v>226</v>
      </c>
      <c r="J5" s="112">
        <v>41.93</v>
      </c>
      <c r="K5" s="108">
        <v>303</v>
      </c>
      <c r="L5" s="114">
        <v>27.63</v>
      </c>
      <c r="M5" s="29">
        <v>176</v>
      </c>
      <c r="N5" s="115">
        <v>31.08</v>
      </c>
      <c r="O5" s="118">
        <v>203</v>
      </c>
      <c r="P5" s="115">
        <v>37.52</v>
      </c>
      <c r="Q5" s="118">
        <v>250</v>
      </c>
      <c r="R5" s="115">
        <v>39.69</v>
      </c>
      <c r="S5" s="118">
        <v>229</v>
      </c>
      <c r="T5" s="115">
        <v>33.74</v>
      </c>
      <c r="U5" s="118">
        <v>201</v>
      </c>
    </row>
    <row r="6" spans="1:21" ht="15">
      <c r="A6" s="2" t="s">
        <v>43</v>
      </c>
      <c r="B6" s="30">
        <v>73</v>
      </c>
      <c r="C6" s="31"/>
      <c r="D6" s="68">
        <v>57.05</v>
      </c>
      <c r="E6" s="31">
        <v>431</v>
      </c>
      <c r="F6" s="68">
        <v>85.34</v>
      </c>
      <c r="G6" s="31">
        <v>551</v>
      </c>
      <c r="H6" s="113">
        <v>63.38</v>
      </c>
      <c r="I6" s="110">
        <v>479</v>
      </c>
      <c r="J6" s="113">
        <v>78.51</v>
      </c>
      <c r="K6" s="110">
        <v>589</v>
      </c>
      <c r="L6" s="111">
        <v>54.51</v>
      </c>
      <c r="M6" s="31">
        <v>371</v>
      </c>
      <c r="N6" s="116">
        <v>115.07</v>
      </c>
      <c r="O6" s="91">
        <v>817</v>
      </c>
      <c r="P6" s="116">
        <v>62.76</v>
      </c>
      <c r="Q6" s="91">
        <v>432</v>
      </c>
      <c r="R6" s="116">
        <v>67.85</v>
      </c>
      <c r="S6" s="91">
        <v>409</v>
      </c>
      <c r="T6" s="116">
        <v>58.4</v>
      </c>
      <c r="U6" s="91">
        <v>380</v>
      </c>
    </row>
    <row r="7" spans="1:21" ht="15">
      <c r="A7" s="2" t="s">
        <v>44</v>
      </c>
      <c r="B7" s="30">
        <v>86</v>
      </c>
      <c r="C7" s="31"/>
      <c r="D7" s="68">
        <v>78.69</v>
      </c>
      <c r="E7" s="31">
        <v>582</v>
      </c>
      <c r="F7" s="68">
        <v>95.07</v>
      </c>
      <c r="G7" s="31">
        <v>610</v>
      </c>
      <c r="H7" s="113">
        <v>74.33</v>
      </c>
      <c r="I7" s="110">
        <v>566</v>
      </c>
      <c r="J7" s="113">
        <v>112.33</v>
      </c>
      <c r="K7" s="110">
        <v>848</v>
      </c>
      <c r="L7" s="111">
        <v>65.26</v>
      </c>
      <c r="M7" s="31">
        <v>449</v>
      </c>
      <c r="N7" s="116">
        <v>147.35</v>
      </c>
      <c r="O7" s="91">
        <v>1053</v>
      </c>
      <c r="P7" s="116">
        <v>65.78</v>
      </c>
      <c r="Q7" s="91">
        <v>454</v>
      </c>
      <c r="R7" s="116">
        <v>76.47</v>
      </c>
      <c r="S7" s="91">
        <v>464</v>
      </c>
      <c r="T7" s="116">
        <v>84.16</v>
      </c>
      <c r="U7" s="91">
        <v>588</v>
      </c>
    </row>
    <row r="8" spans="1:21" ht="15">
      <c r="A8" s="2" t="s">
        <v>56</v>
      </c>
      <c r="B8" s="30">
        <v>81</v>
      </c>
      <c r="C8" s="31"/>
      <c r="D8" s="68">
        <v>77.25</v>
      </c>
      <c r="E8" s="31">
        <v>572</v>
      </c>
      <c r="F8" s="68">
        <v>97.58</v>
      </c>
      <c r="G8" s="31">
        <v>625</v>
      </c>
      <c r="H8" s="111">
        <v>63.51</v>
      </c>
      <c r="I8" s="31">
        <v>480</v>
      </c>
      <c r="J8" s="111">
        <v>87.22</v>
      </c>
      <c r="K8" s="31">
        <v>653</v>
      </c>
      <c r="L8" s="111">
        <v>61.6</v>
      </c>
      <c r="M8" s="31">
        <v>444</v>
      </c>
      <c r="N8" s="116">
        <v>111.37</v>
      </c>
      <c r="O8" s="91">
        <v>790</v>
      </c>
      <c r="P8" s="116">
        <v>52.02</v>
      </c>
      <c r="Q8" s="91">
        <v>354</v>
      </c>
      <c r="R8" s="116">
        <v>63.31</v>
      </c>
      <c r="S8" s="91">
        <v>380</v>
      </c>
      <c r="T8" s="116"/>
      <c r="U8" s="91"/>
    </row>
    <row r="9" spans="1:21" ht="15">
      <c r="A9" s="2" t="s">
        <v>46</v>
      </c>
      <c r="B9" s="30">
        <v>46</v>
      </c>
      <c r="C9" s="31"/>
      <c r="D9" s="68">
        <v>57.63</v>
      </c>
      <c r="E9" s="31">
        <v>590</v>
      </c>
      <c r="F9" s="68">
        <v>80.88</v>
      </c>
      <c r="G9" s="31">
        <v>723</v>
      </c>
      <c r="H9" s="111">
        <v>58.85</v>
      </c>
      <c r="I9" s="31">
        <v>443</v>
      </c>
      <c r="J9" s="111">
        <v>108.59</v>
      </c>
      <c r="K9" s="31">
        <v>819</v>
      </c>
      <c r="L9" s="111">
        <v>45.31</v>
      </c>
      <c r="M9" s="31">
        <v>307</v>
      </c>
      <c r="N9" s="116">
        <v>129.71</v>
      </c>
      <c r="O9" s="91">
        <v>924</v>
      </c>
      <c r="P9" s="116">
        <v>48.46</v>
      </c>
      <c r="Q9" s="91">
        <v>331</v>
      </c>
      <c r="R9" s="116">
        <v>58.46</v>
      </c>
      <c r="S9" s="91">
        <v>349</v>
      </c>
      <c r="T9" s="116"/>
      <c r="U9" s="91"/>
    </row>
    <row r="10" spans="1:21" ht="15">
      <c r="A10" s="2" t="s">
        <v>47</v>
      </c>
      <c r="B10" s="30">
        <v>20</v>
      </c>
      <c r="C10" s="31"/>
      <c r="D10" s="68">
        <v>21.24</v>
      </c>
      <c r="E10" s="31">
        <v>209</v>
      </c>
      <c r="F10" s="68">
        <v>22.23</v>
      </c>
      <c r="G10" s="31">
        <v>189</v>
      </c>
      <c r="H10" s="111">
        <v>40.86</v>
      </c>
      <c r="I10" s="31">
        <v>300</v>
      </c>
      <c r="J10" s="111">
        <v>44.76</v>
      </c>
      <c r="K10" s="31">
        <v>323</v>
      </c>
      <c r="L10" s="111">
        <v>24.93</v>
      </c>
      <c r="M10" s="31">
        <v>158</v>
      </c>
      <c r="N10" s="116">
        <v>25.07</v>
      </c>
      <c r="O10" s="91">
        <v>159</v>
      </c>
      <c r="P10" s="116">
        <v>24.92</v>
      </c>
      <c r="Q10" s="91">
        <v>157</v>
      </c>
      <c r="R10" s="116">
        <v>27.91</v>
      </c>
      <c r="S10" s="91">
        <v>154</v>
      </c>
      <c r="T10" s="116"/>
      <c r="U10" s="91"/>
    </row>
    <row r="11" spans="1:21" ht="15">
      <c r="A11" s="2" t="s">
        <v>48</v>
      </c>
      <c r="B11" s="30">
        <v>26</v>
      </c>
      <c r="C11" s="31"/>
      <c r="D11" s="68">
        <v>13.02</v>
      </c>
      <c r="E11" s="31">
        <v>120</v>
      </c>
      <c r="F11" s="68">
        <v>19.7</v>
      </c>
      <c r="G11" s="31">
        <v>166</v>
      </c>
      <c r="H11" s="111">
        <v>66.21</v>
      </c>
      <c r="I11" s="31">
        <v>168</v>
      </c>
      <c r="J11" s="111">
        <v>18.5</v>
      </c>
      <c r="K11" s="31">
        <v>119</v>
      </c>
      <c r="L11" s="111">
        <v>22.74</v>
      </c>
      <c r="M11" s="31">
        <v>142</v>
      </c>
      <c r="N11" s="116">
        <v>18.91</v>
      </c>
      <c r="O11" s="91">
        <v>114</v>
      </c>
      <c r="P11" s="116">
        <v>29.19</v>
      </c>
      <c r="Q11" s="91">
        <v>188</v>
      </c>
      <c r="R11" s="116">
        <v>54.55</v>
      </c>
      <c r="S11" s="91">
        <v>324</v>
      </c>
      <c r="T11" s="116"/>
      <c r="U11" s="91"/>
    </row>
    <row r="12" spans="1:21" ht="15">
      <c r="A12" s="2" t="s">
        <v>49</v>
      </c>
      <c r="B12" s="30">
        <v>34</v>
      </c>
      <c r="C12" s="31"/>
      <c r="D12" s="68">
        <v>21.34</v>
      </c>
      <c r="E12" s="31">
        <v>210</v>
      </c>
      <c r="F12" s="68">
        <v>51.15</v>
      </c>
      <c r="G12" s="31">
        <v>273</v>
      </c>
      <c r="H12" s="111">
        <v>29.42</v>
      </c>
      <c r="I12" s="31">
        <v>209</v>
      </c>
      <c r="J12" s="111">
        <v>22.37</v>
      </c>
      <c r="K12" s="31">
        <v>149</v>
      </c>
      <c r="L12" s="111">
        <v>34.78</v>
      </c>
      <c r="M12" s="31">
        <v>230</v>
      </c>
      <c r="N12" s="116">
        <v>49.28</v>
      </c>
      <c r="O12" s="91">
        <v>336</v>
      </c>
      <c r="P12" s="116">
        <v>32.22</v>
      </c>
      <c r="Q12" s="91">
        <v>210</v>
      </c>
      <c r="R12" s="116">
        <v>20.87</v>
      </c>
      <c r="S12" s="91">
        <v>109</v>
      </c>
      <c r="T12" s="116"/>
      <c r="U12" s="91"/>
    </row>
    <row r="13" spans="1:21" ht="15">
      <c r="A13" s="2" t="s">
        <v>50</v>
      </c>
      <c r="B13" s="30">
        <v>32</v>
      </c>
      <c r="C13" s="31"/>
      <c r="D13" s="68">
        <v>28.98</v>
      </c>
      <c r="E13" s="31">
        <v>290</v>
      </c>
      <c r="F13" s="68">
        <v>44.34</v>
      </c>
      <c r="G13" s="31">
        <v>398</v>
      </c>
      <c r="H13" s="111">
        <v>39.48</v>
      </c>
      <c r="I13" s="31">
        <v>289</v>
      </c>
      <c r="J13" s="111">
        <v>28.03</v>
      </c>
      <c r="K13" s="31">
        <v>193</v>
      </c>
      <c r="L13" s="111">
        <v>38.33</v>
      </c>
      <c r="M13" s="31">
        <v>256</v>
      </c>
      <c r="N13" s="116">
        <v>61.32</v>
      </c>
      <c r="O13" s="91">
        <v>424</v>
      </c>
      <c r="P13" s="116">
        <v>62.07</v>
      </c>
      <c r="Q13" s="91">
        <v>427</v>
      </c>
      <c r="R13" s="116">
        <v>63.25</v>
      </c>
      <c r="S13" s="91">
        <v>377</v>
      </c>
      <c r="T13" s="116"/>
      <c r="U13" s="91"/>
    </row>
    <row r="14" spans="1:21" ht="15">
      <c r="A14" s="2" t="s">
        <v>51</v>
      </c>
      <c r="B14" s="30">
        <v>59.92</v>
      </c>
      <c r="C14" s="31">
        <v>614</v>
      </c>
      <c r="D14" s="68">
        <v>53.81</v>
      </c>
      <c r="E14" s="31">
        <v>550</v>
      </c>
      <c r="F14" s="68">
        <v>55.44</v>
      </c>
      <c r="G14" s="31">
        <v>501</v>
      </c>
      <c r="H14" s="111">
        <v>84.01</v>
      </c>
      <c r="I14" s="31">
        <v>632</v>
      </c>
      <c r="J14" s="111">
        <v>59.83</v>
      </c>
      <c r="K14" s="31">
        <v>410</v>
      </c>
      <c r="L14" s="111">
        <v>86.2</v>
      </c>
      <c r="M14" s="31">
        <v>606</v>
      </c>
      <c r="N14" s="116">
        <v>72.53</v>
      </c>
      <c r="O14" s="91">
        <v>506</v>
      </c>
      <c r="P14" s="116">
        <v>63.44</v>
      </c>
      <c r="Q14" s="91">
        <v>437</v>
      </c>
      <c r="R14" s="116">
        <v>79.5</v>
      </c>
      <c r="S14" s="91">
        <v>480</v>
      </c>
      <c r="T14" s="116"/>
      <c r="U14" s="91"/>
    </row>
    <row r="15" spans="1:21" ht="15">
      <c r="A15" s="2" t="s">
        <v>52</v>
      </c>
      <c r="B15" s="30">
        <v>50.94</v>
      </c>
      <c r="C15" s="31">
        <v>520</v>
      </c>
      <c r="D15" s="68">
        <v>51.71</v>
      </c>
      <c r="E15" s="31">
        <v>528</v>
      </c>
      <c r="F15" s="68">
        <v>62.45</v>
      </c>
      <c r="G15" s="31">
        <v>566</v>
      </c>
      <c r="H15" s="111">
        <v>82.73</v>
      </c>
      <c r="I15" s="31">
        <v>622</v>
      </c>
      <c r="J15" s="111">
        <v>62.32</v>
      </c>
      <c r="K15" s="31">
        <v>428</v>
      </c>
      <c r="L15" s="111">
        <v>80.18</v>
      </c>
      <c r="M15" s="31">
        <v>562</v>
      </c>
      <c r="N15" s="116">
        <v>77.86</v>
      </c>
      <c r="O15" s="91">
        <v>545</v>
      </c>
      <c r="P15" s="116">
        <v>68.46</v>
      </c>
      <c r="Q15" s="91">
        <v>486</v>
      </c>
      <c r="R15" s="116">
        <v>78.28</v>
      </c>
      <c r="S15" s="91">
        <v>482</v>
      </c>
      <c r="T15" s="116"/>
      <c r="U15" s="91"/>
    </row>
    <row r="16" spans="1:21" ht="15.75" thickBot="1">
      <c r="A16" s="2" t="s">
        <v>53</v>
      </c>
      <c r="B16" s="30">
        <v>85.13</v>
      </c>
      <c r="C16" s="31">
        <v>627</v>
      </c>
      <c r="D16" s="68">
        <v>69.23</v>
      </c>
      <c r="E16" s="31">
        <v>516</v>
      </c>
      <c r="F16" s="68">
        <v>70.56</v>
      </c>
      <c r="G16" s="31">
        <v>536</v>
      </c>
      <c r="H16" s="111">
        <v>94.51</v>
      </c>
      <c r="I16" s="31">
        <v>714</v>
      </c>
      <c r="J16" s="111">
        <v>66.58</v>
      </c>
      <c r="K16" s="31">
        <v>459</v>
      </c>
      <c r="L16" s="111">
        <v>98.37</v>
      </c>
      <c r="M16" s="31">
        <v>695</v>
      </c>
      <c r="N16" s="116">
        <v>85.25</v>
      </c>
      <c r="O16" s="91">
        <v>599</v>
      </c>
      <c r="P16" s="116">
        <v>67.95</v>
      </c>
      <c r="Q16" s="91">
        <v>429</v>
      </c>
      <c r="R16" s="116">
        <v>49.58</v>
      </c>
      <c r="S16" s="91">
        <v>349</v>
      </c>
      <c r="T16" s="116"/>
      <c r="U16" s="91"/>
    </row>
    <row r="17" spans="1:21" s="1" customFormat="1" ht="15.75" thickBot="1">
      <c r="A17" s="2"/>
      <c r="B17" s="44">
        <f>SUM(B5:B16)</f>
        <v>621.99</v>
      </c>
      <c r="C17" s="46">
        <f>SUM(C5:C16)</f>
        <v>1761</v>
      </c>
      <c r="D17" s="69">
        <f aca="true" t="shared" si="0" ref="D17:I17">SUM(D5:D16)</f>
        <v>561.79</v>
      </c>
      <c r="E17" s="74">
        <f t="shared" si="0"/>
        <v>4853</v>
      </c>
      <c r="F17" s="69">
        <f t="shared" si="0"/>
        <v>724.74</v>
      </c>
      <c r="G17" s="74">
        <f t="shared" si="0"/>
        <v>5453</v>
      </c>
      <c r="H17" s="73">
        <f t="shared" si="0"/>
        <v>728.84</v>
      </c>
      <c r="I17" s="46">
        <f t="shared" si="0"/>
        <v>5128</v>
      </c>
      <c r="J17" s="73">
        <f aca="true" t="shared" si="1" ref="J17:O17">SUM(J5:J16)</f>
        <v>730.9700000000001</v>
      </c>
      <c r="K17" s="46">
        <f t="shared" si="1"/>
        <v>5293</v>
      </c>
      <c r="L17" s="46">
        <f t="shared" si="1"/>
        <v>639.84</v>
      </c>
      <c r="M17" s="46">
        <f t="shared" si="1"/>
        <v>4396</v>
      </c>
      <c r="N17" s="193">
        <f t="shared" si="1"/>
        <v>924.8000000000001</v>
      </c>
      <c r="O17" s="120">
        <f t="shared" si="1"/>
        <v>6470</v>
      </c>
      <c r="P17" s="193">
        <f aca="true" t="shared" si="2" ref="P17:U17">SUM(P5:P16)</f>
        <v>614.7900000000001</v>
      </c>
      <c r="Q17" s="120">
        <f t="shared" si="2"/>
        <v>4155</v>
      </c>
      <c r="R17" s="193">
        <f t="shared" si="2"/>
        <v>679.72</v>
      </c>
      <c r="S17" s="120">
        <f t="shared" si="2"/>
        <v>4106</v>
      </c>
      <c r="T17" s="193">
        <f t="shared" si="2"/>
        <v>176.3</v>
      </c>
      <c r="U17" s="120">
        <f t="shared" si="2"/>
        <v>1169</v>
      </c>
    </row>
    <row r="45" spans="1:4" ht="15">
      <c r="A45" s="274" t="s">
        <v>98</v>
      </c>
      <c r="B45" s="276" t="s">
        <v>104</v>
      </c>
      <c r="C45" s="277"/>
      <c r="D45" s="277"/>
    </row>
    <row r="46" spans="2:5" ht="15">
      <c r="B46" s="271" t="s">
        <v>99</v>
      </c>
      <c r="C46" s="272" t="s">
        <v>100</v>
      </c>
      <c r="D46" s="272" t="s">
        <v>101</v>
      </c>
      <c r="E46" s="272" t="s">
        <v>102</v>
      </c>
    </row>
    <row r="47" spans="1:5" ht="15">
      <c r="A47" s="3" t="s">
        <v>11</v>
      </c>
      <c r="B47" s="270">
        <v>24</v>
      </c>
      <c r="C47">
        <v>29.5</v>
      </c>
      <c r="D47">
        <v>1</v>
      </c>
      <c r="E47" s="270">
        <f>B47*C47*D47</f>
        <v>708</v>
      </c>
    </row>
    <row r="48" spans="2:5" ht="15">
      <c r="B48" s="270">
        <v>18</v>
      </c>
      <c r="C48">
        <v>14.5</v>
      </c>
      <c r="D48">
        <v>1</v>
      </c>
      <c r="E48" s="270">
        <f>B48*C48*D48</f>
        <v>261</v>
      </c>
    </row>
    <row r="49" spans="1:5" ht="15">
      <c r="A49" s="275" t="s">
        <v>103</v>
      </c>
      <c r="B49" s="7"/>
      <c r="E49" s="273">
        <f>SUM(E47:E48)</f>
        <v>969</v>
      </c>
    </row>
  </sheetData>
  <mergeCells count="1">
    <mergeCell ref="B45:D45"/>
  </mergeCells>
  <printOptions gridLines="1"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U47"/>
  <sheetViews>
    <sheetView zoomScale="75" zoomScaleNormal="75" workbookViewId="0" topLeftCell="A1">
      <pane xSplit="1" topLeftCell="B1" activePane="topRight" state="frozen"/>
      <selection pane="topLeft" activeCell="A1" sqref="A1"/>
      <selection pane="topRight" activeCell="A47" sqref="A47:IV47"/>
    </sheetView>
  </sheetViews>
  <sheetFormatPr defaultColWidth="11.5546875" defaultRowHeight="15"/>
  <cols>
    <col min="1" max="1" width="13.88671875" style="3" customWidth="1"/>
    <col min="2" max="2" width="8.6640625" style="9" customWidth="1"/>
    <col min="3" max="3" width="3.99609375" style="0" bestFit="1" customWidth="1"/>
    <col min="4" max="4" width="8.6640625" style="0" customWidth="1"/>
    <col min="5" max="5" width="8.4453125" style="0" customWidth="1"/>
    <col min="6" max="6" width="8.6640625" style="0" customWidth="1"/>
    <col min="7" max="7" width="6.3359375" style="0" bestFit="1" customWidth="1"/>
    <col min="8" max="8" width="8.6640625" style="0" customWidth="1"/>
    <col min="9" max="9" width="6.3359375" style="0" bestFit="1" customWidth="1"/>
    <col min="10" max="10" width="8.6640625" style="0" customWidth="1"/>
    <col min="11" max="11" width="6.3359375" style="0" bestFit="1" customWidth="1"/>
    <col min="12" max="12" width="8.6640625" style="0" customWidth="1"/>
    <col min="13" max="13" width="5.10546875" style="0" bestFit="1" customWidth="1"/>
    <col min="14" max="14" width="9.10546875" style="0" bestFit="1" customWidth="1"/>
    <col min="15" max="15" width="6.6640625" style="0" bestFit="1" customWidth="1"/>
    <col min="16" max="16" width="9.10546875" style="0" bestFit="1" customWidth="1"/>
    <col min="17" max="17" width="8.99609375" style="0" bestFit="1" customWidth="1"/>
    <col min="18" max="18" width="9.10546875" style="0" bestFit="1" customWidth="1"/>
    <col min="19" max="19" width="8.99609375" style="0" bestFit="1" customWidth="1"/>
    <col min="20" max="16384" width="8.6640625" style="0" customWidth="1"/>
  </cols>
  <sheetData>
    <row r="1" spans="1:20" s="12" customFormat="1" ht="15">
      <c r="A1" s="85" t="s">
        <v>71</v>
      </c>
      <c r="B1" s="12">
        <v>1998</v>
      </c>
      <c r="D1" s="12">
        <v>1999</v>
      </c>
      <c r="F1" s="12">
        <v>2000</v>
      </c>
      <c r="H1" s="12">
        <v>2001</v>
      </c>
      <c r="J1" s="12">
        <v>2002</v>
      </c>
      <c r="L1" s="12">
        <v>2003</v>
      </c>
      <c r="N1" s="12">
        <v>2004</v>
      </c>
      <c r="P1" s="12">
        <v>2005</v>
      </c>
      <c r="R1" s="12">
        <v>2006</v>
      </c>
      <c r="T1" s="12">
        <v>2007</v>
      </c>
    </row>
    <row r="2" spans="1:20" s="5" customFormat="1" ht="15">
      <c r="A2" s="4"/>
      <c r="B2" s="8" t="s">
        <v>38</v>
      </c>
      <c r="D2" s="8" t="s">
        <v>38</v>
      </c>
      <c r="F2" s="8" t="s">
        <v>38</v>
      </c>
      <c r="H2" s="8" t="s">
        <v>38</v>
      </c>
      <c r="J2" s="8" t="s">
        <v>38</v>
      </c>
      <c r="L2" s="8" t="s">
        <v>38</v>
      </c>
      <c r="N2" s="8" t="s">
        <v>38</v>
      </c>
      <c r="P2" s="8" t="s">
        <v>38</v>
      </c>
      <c r="R2" s="8" t="s">
        <v>38</v>
      </c>
      <c r="T2" s="8" t="s">
        <v>38</v>
      </c>
    </row>
    <row r="3" spans="1:21" s="5" customFormat="1" ht="15">
      <c r="A3" s="4" t="s">
        <v>55</v>
      </c>
      <c r="B3" s="8" t="s">
        <v>41</v>
      </c>
      <c r="C3" s="5" t="s">
        <v>40</v>
      </c>
      <c r="D3" s="8" t="s">
        <v>41</v>
      </c>
      <c r="E3" s="5" t="s">
        <v>40</v>
      </c>
      <c r="F3" s="8" t="s">
        <v>41</v>
      </c>
      <c r="G3" s="5" t="s">
        <v>40</v>
      </c>
      <c r="H3" s="8" t="s">
        <v>41</v>
      </c>
      <c r="I3" s="5" t="s">
        <v>40</v>
      </c>
      <c r="J3" s="8" t="s">
        <v>41</v>
      </c>
      <c r="K3" s="5" t="s">
        <v>40</v>
      </c>
      <c r="L3" s="8" t="s">
        <v>41</v>
      </c>
      <c r="M3" s="5" t="s">
        <v>40</v>
      </c>
      <c r="N3" s="8" t="s">
        <v>41</v>
      </c>
      <c r="O3" s="5" t="s">
        <v>40</v>
      </c>
      <c r="P3" s="8" t="s">
        <v>41</v>
      </c>
      <c r="Q3" s="5" t="s">
        <v>40</v>
      </c>
      <c r="R3" s="8" t="s">
        <v>41</v>
      </c>
      <c r="S3" s="5" t="s">
        <v>40</v>
      </c>
      <c r="T3" s="8" t="s">
        <v>41</v>
      </c>
      <c r="U3" s="5" t="s">
        <v>40</v>
      </c>
    </row>
    <row r="4" spans="1:2" s="5" customFormat="1" ht="15.75" thickBot="1">
      <c r="A4" s="4"/>
      <c r="B4" s="8"/>
    </row>
    <row r="5" spans="1:21" ht="15">
      <c r="A5" s="2" t="s">
        <v>42</v>
      </c>
      <c r="B5" s="28">
        <v>0</v>
      </c>
      <c r="C5" s="41"/>
      <c r="D5" s="71">
        <v>0</v>
      </c>
      <c r="E5" s="29">
        <v>0</v>
      </c>
      <c r="F5" s="71">
        <v>0</v>
      </c>
      <c r="G5" s="29">
        <v>0</v>
      </c>
      <c r="H5" s="114">
        <v>169.15</v>
      </c>
      <c r="I5" s="29">
        <v>690</v>
      </c>
      <c r="J5" s="114">
        <v>151.95</v>
      </c>
      <c r="K5" s="29">
        <v>1175</v>
      </c>
      <c r="L5" s="114">
        <v>28.31</v>
      </c>
      <c r="M5" s="29">
        <v>125</v>
      </c>
      <c r="N5" s="115">
        <v>141.36</v>
      </c>
      <c r="O5" s="118">
        <v>1150</v>
      </c>
      <c r="P5" s="115">
        <v>193.46</v>
      </c>
      <c r="Q5" s="118">
        <v>1358</v>
      </c>
      <c r="R5" s="115">
        <v>213.14</v>
      </c>
      <c r="S5" s="118">
        <v>1305</v>
      </c>
      <c r="T5" s="115">
        <v>135.03</v>
      </c>
      <c r="U5" s="118">
        <v>840</v>
      </c>
    </row>
    <row r="6" spans="1:21" ht="15">
      <c r="A6" s="2" t="s">
        <v>43</v>
      </c>
      <c r="B6" s="30">
        <v>0</v>
      </c>
      <c r="C6" s="42"/>
      <c r="D6" s="72">
        <v>0</v>
      </c>
      <c r="E6" s="31">
        <v>0</v>
      </c>
      <c r="F6" s="72">
        <v>0</v>
      </c>
      <c r="G6" s="31">
        <v>0</v>
      </c>
      <c r="H6" s="111">
        <v>254.69</v>
      </c>
      <c r="I6" s="31">
        <v>1973</v>
      </c>
      <c r="J6" s="111">
        <v>241.71</v>
      </c>
      <c r="K6" s="31">
        <v>1836</v>
      </c>
      <c r="L6" s="111">
        <v>35.04</v>
      </c>
      <c r="M6" s="31">
        <v>177</v>
      </c>
      <c r="N6" s="116">
        <v>377.87</v>
      </c>
      <c r="O6" s="91">
        <v>2731</v>
      </c>
      <c r="P6" s="116">
        <v>176.15</v>
      </c>
      <c r="Q6" s="91">
        <v>1225</v>
      </c>
      <c r="R6" s="116">
        <v>367.25</v>
      </c>
      <c r="S6" s="91">
        <v>2302</v>
      </c>
      <c r="T6" s="116">
        <v>248.66</v>
      </c>
      <c r="U6" s="91">
        <v>1558</v>
      </c>
    </row>
    <row r="7" spans="1:21" ht="15">
      <c r="A7" s="2" t="s">
        <v>44</v>
      </c>
      <c r="B7" s="30">
        <v>0</v>
      </c>
      <c r="C7" s="42"/>
      <c r="D7" s="72">
        <v>0</v>
      </c>
      <c r="E7" s="31">
        <v>0</v>
      </c>
      <c r="F7" s="72">
        <v>0</v>
      </c>
      <c r="G7" s="31">
        <v>0</v>
      </c>
      <c r="H7" s="111">
        <v>301.36</v>
      </c>
      <c r="I7" s="31">
        <v>2350</v>
      </c>
      <c r="J7" s="111">
        <v>310.05</v>
      </c>
      <c r="K7" s="31">
        <v>2364</v>
      </c>
      <c r="L7" s="111">
        <v>14.65</v>
      </c>
      <c r="M7" s="31">
        <v>26</v>
      </c>
      <c r="N7" s="116">
        <v>415.61</v>
      </c>
      <c r="O7" s="91">
        <v>3012</v>
      </c>
      <c r="P7" s="116">
        <v>171.44</v>
      </c>
      <c r="Q7" s="91">
        <v>1190</v>
      </c>
      <c r="R7" s="116">
        <v>302.24</v>
      </c>
      <c r="S7" s="91">
        <v>1880</v>
      </c>
      <c r="T7" s="116">
        <v>384.95</v>
      </c>
      <c r="U7" s="91">
        <v>2462</v>
      </c>
    </row>
    <row r="8" spans="1:21" ht="15">
      <c r="A8" s="2" t="s">
        <v>56</v>
      </c>
      <c r="B8" s="30">
        <v>0</v>
      </c>
      <c r="C8" s="42"/>
      <c r="D8" s="72">
        <v>0</v>
      </c>
      <c r="E8" s="31">
        <v>0</v>
      </c>
      <c r="F8" s="72">
        <v>0</v>
      </c>
      <c r="G8" s="31">
        <v>0</v>
      </c>
      <c r="H8" s="111">
        <v>161.09</v>
      </c>
      <c r="I8" s="31">
        <v>1217</v>
      </c>
      <c r="J8" s="111">
        <v>112.98</v>
      </c>
      <c r="K8" s="31">
        <v>808</v>
      </c>
      <c r="L8" s="111">
        <v>23.06</v>
      </c>
      <c r="M8" s="31">
        <v>99</v>
      </c>
      <c r="N8" s="116">
        <v>982.44</v>
      </c>
      <c r="O8" s="91">
        <v>2087</v>
      </c>
      <c r="P8" s="116">
        <v>160.66</v>
      </c>
      <c r="Q8" s="91">
        <v>1110</v>
      </c>
      <c r="R8" s="116">
        <v>294.85</v>
      </c>
      <c r="S8" s="91">
        <v>1832</v>
      </c>
      <c r="T8" s="116"/>
      <c r="U8" s="91"/>
    </row>
    <row r="9" spans="1:21" ht="15">
      <c r="A9" s="2" t="s">
        <v>46</v>
      </c>
      <c r="B9" s="30">
        <v>0</v>
      </c>
      <c r="C9" s="42"/>
      <c r="D9" s="72">
        <v>0</v>
      </c>
      <c r="E9" s="31">
        <v>0</v>
      </c>
      <c r="F9" s="72">
        <v>0</v>
      </c>
      <c r="G9" s="31">
        <v>0</v>
      </c>
      <c r="H9" s="111">
        <v>310.03</v>
      </c>
      <c r="I9" s="31">
        <v>2420</v>
      </c>
      <c r="J9" s="111">
        <v>372.35</v>
      </c>
      <c r="K9" s="31">
        <v>2856</v>
      </c>
      <c r="L9" s="111">
        <v>23.39</v>
      </c>
      <c r="M9" s="31">
        <v>92</v>
      </c>
      <c r="N9" s="116">
        <v>491.49</v>
      </c>
      <c r="O9" s="91">
        <v>3577</v>
      </c>
      <c r="P9" s="116">
        <v>162.4</v>
      </c>
      <c r="Q9" s="91">
        <v>1123</v>
      </c>
      <c r="R9" s="116">
        <v>334.13</v>
      </c>
      <c r="S9" s="91">
        <v>2087</v>
      </c>
      <c r="T9" s="116"/>
      <c r="U9" s="91"/>
    </row>
    <row r="10" spans="1:21" ht="15">
      <c r="A10" s="2" t="s">
        <v>47</v>
      </c>
      <c r="B10" s="30">
        <v>0</v>
      </c>
      <c r="C10" s="42"/>
      <c r="D10" s="72">
        <v>0</v>
      </c>
      <c r="E10" s="31">
        <v>0</v>
      </c>
      <c r="F10" s="72">
        <v>0</v>
      </c>
      <c r="G10" s="31">
        <v>0</v>
      </c>
      <c r="H10" s="111">
        <v>205.16</v>
      </c>
      <c r="I10" s="31">
        <v>1573</v>
      </c>
      <c r="J10" s="111">
        <v>188.96</v>
      </c>
      <c r="K10" s="31">
        <v>1408</v>
      </c>
      <c r="L10" s="111">
        <v>24.73</v>
      </c>
      <c r="M10" s="31">
        <v>102</v>
      </c>
      <c r="N10" s="116">
        <v>235.09</v>
      </c>
      <c r="O10" s="91">
        <v>1668</v>
      </c>
      <c r="P10" s="116">
        <v>143.53</v>
      </c>
      <c r="Q10" s="91">
        <v>983</v>
      </c>
      <c r="R10" s="116">
        <v>161.6</v>
      </c>
      <c r="S10" s="91">
        <v>967</v>
      </c>
      <c r="T10" s="116"/>
      <c r="U10" s="91"/>
    </row>
    <row r="11" spans="1:21" ht="15">
      <c r="A11" s="2" t="s">
        <v>48</v>
      </c>
      <c r="B11" s="30">
        <v>0</v>
      </c>
      <c r="C11" s="42"/>
      <c r="D11" s="72">
        <v>0</v>
      </c>
      <c r="E11" s="31">
        <v>0</v>
      </c>
      <c r="F11" s="72">
        <v>0</v>
      </c>
      <c r="G11" s="31">
        <v>0</v>
      </c>
      <c r="H11" s="111">
        <v>184.73</v>
      </c>
      <c r="I11" s="31">
        <v>1408</v>
      </c>
      <c r="J11" s="111">
        <v>50.8</v>
      </c>
      <c r="K11" s="31">
        <v>317</v>
      </c>
      <c r="L11" s="111">
        <v>23.66</v>
      </c>
      <c r="M11" s="31">
        <v>94</v>
      </c>
      <c r="N11" s="116">
        <v>202.05</v>
      </c>
      <c r="O11" s="91">
        <v>1422</v>
      </c>
      <c r="P11" s="116">
        <v>146.09</v>
      </c>
      <c r="Q11" s="91">
        <v>1002</v>
      </c>
      <c r="R11" s="116">
        <v>81.5</v>
      </c>
      <c r="S11" s="91">
        <v>447</v>
      </c>
      <c r="T11" s="116"/>
      <c r="U11" s="91"/>
    </row>
    <row r="12" spans="1:21" ht="15">
      <c r="A12" s="2" t="s">
        <v>49</v>
      </c>
      <c r="B12" s="30">
        <v>0</v>
      </c>
      <c r="C12" s="42"/>
      <c r="D12" s="72">
        <v>0</v>
      </c>
      <c r="E12" s="31">
        <v>0</v>
      </c>
      <c r="F12" s="72">
        <v>0</v>
      </c>
      <c r="G12" s="31">
        <v>0</v>
      </c>
      <c r="H12" s="111">
        <v>181.02</v>
      </c>
      <c r="I12" s="31">
        <v>1378</v>
      </c>
      <c r="J12" s="111">
        <v>73.21</v>
      </c>
      <c r="K12" s="31">
        <v>494</v>
      </c>
      <c r="L12" s="111">
        <v>42.42</v>
      </c>
      <c r="M12" s="31">
        <v>234</v>
      </c>
      <c r="N12" s="116">
        <v>187.15</v>
      </c>
      <c r="O12" s="91">
        <v>1131</v>
      </c>
      <c r="P12" s="116">
        <v>164.02</v>
      </c>
      <c r="Q12" s="91">
        <v>1135</v>
      </c>
      <c r="R12" s="116">
        <v>86.28</v>
      </c>
      <c r="S12" s="91">
        <v>478</v>
      </c>
      <c r="T12" s="116"/>
      <c r="U12" s="91"/>
    </row>
    <row r="13" spans="1:21" ht="15">
      <c r="A13" s="2" t="s">
        <v>50</v>
      </c>
      <c r="B13" s="30">
        <v>0</v>
      </c>
      <c r="C13" s="42"/>
      <c r="D13" s="72">
        <v>0</v>
      </c>
      <c r="E13" s="31">
        <v>0</v>
      </c>
      <c r="F13" s="72">
        <v>0</v>
      </c>
      <c r="G13" s="31">
        <v>0</v>
      </c>
      <c r="H13" s="111">
        <v>171.49</v>
      </c>
      <c r="I13" s="31">
        <v>1301</v>
      </c>
      <c r="J13" s="111">
        <v>54.09</v>
      </c>
      <c r="K13" s="31">
        <v>343</v>
      </c>
      <c r="L13" s="111">
        <v>131.96</v>
      </c>
      <c r="M13" s="31">
        <v>902</v>
      </c>
      <c r="N13" s="116">
        <v>326.29</v>
      </c>
      <c r="O13" s="91">
        <v>2347</v>
      </c>
      <c r="P13" s="116">
        <v>403.9</v>
      </c>
      <c r="Q13" s="91">
        <v>2915</v>
      </c>
      <c r="R13" s="116">
        <v>271.47</v>
      </c>
      <c r="S13" s="91">
        <v>1670</v>
      </c>
      <c r="T13" s="116"/>
      <c r="U13" s="91"/>
    </row>
    <row r="14" spans="1:21" ht="15">
      <c r="A14" s="2" t="s">
        <v>51</v>
      </c>
      <c r="B14" s="30">
        <v>0</v>
      </c>
      <c r="C14" s="42">
        <v>0</v>
      </c>
      <c r="D14" s="72">
        <v>0</v>
      </c>
      <c r="E14" s="31">
        <v>0</v>
      </c>
      <c r="F14" s="72">
        <v>0</v>
      </c>
      <c r="G14" s="31">
        <v>0</v>
      </c>
      <c r="H14" s="111">
        <v>308.3</v>
      </c>
      <c r="I14" s="31">
        <v>2365</v>
      </c>
      <c r="J14" s="111">
        <v>36.03</v>
      </c>
      <c r="K14" s="31">
        <v>182</v>
      </c>
      <c r="L14" s="111">
        <v>263.59</v>
      </c>
      <c r="M14" s="31">
        <v>1884</v>
      </c>
      <c r="N14" s="116">
        <v>170.9</v>
      </c>
      <c r="O14" s="91">
        <v>1190</v>
      </c>
      <c r="P14" s="116">
        <v>351.21</v>
      </c>
      <c r="Q14" s="91">
        <v>2524</v>
      </c>
      <c r="R14" s="116">
        <v>305.72</v>
      </c>
      <c r="S14" s="91">
        <v>1891</v>
      </c>
      <c r="T14" s="116"/>
      <c r="U14" s="91"/>
    </row>
    <row r="15" spans="1:21" ht="15">
      <c r="A15" s="2" t="s">
        <v>52</v>
      </c>
      <c r="B15" s="30">
        <v>0</v>
      </c>
      <c r="C15" s="42">
        <v>0</v>
      </c>
      <c r="D15" s="72">
        <v>0</v>
      </c>
      <c r="E15" s="31">
        <v>0</v>
      </c>
      <c r="F15" s="72">
        <v>0</v>
      </c>
      <c r="G15" s="31">
        <v>0</v>
      </c>
      <c r="H15" s="111">
        <v>298.36</v>
      </c>
      <c r="I15" s="31">
        <v>2286</v>
      </c>
      <c r="J15" s="111">
        <v>42.94</v>
      </c>
      <c r="K15" s="31">
        <v>233</v>
      </c>
      <c r="L15" s="111">
        <v>244.52</v>
      </c>
      <c r="M15" s="31">
        <v>1738</v>
      </c>
      <c r="N15" s="116">
        <v>180.29</v>
      </c>
      <c r="O15" s="91">
        <v>1260</v>
      </c>
      <c r="P15" s="116">
        <v>344.77</v>
      </c>
      <c r="Q15" s="91">
        <v>2489</v>
      </c>
      <c r="R15" s="116">
        <v>310.68</v>
      </c>
      <c r="S15" s="91">
        <v>1933</v>
      </c>
      <c r="T15" s="116"/>
      <c r="U15" s="91"/>
    </row>
    <row r="16" spans="1:21" ht="15.75" thickBot="1">
      <c r="A16" s="2" t="s">
        <v>53</v>
      </c>
      <c r="B16" s="53">
        <v>0</v>
      </c>
      <c r="C16" s="54">
        <v>0</v>
      </c>
      <c r="D16" s="94">
        <v>0</v>
      </c>
      <c r="E16" s="43">
        <v>0</v>
      </c>
      <c r="F16" s="94">
        <v>300.25</v>
      </c>
      <c r="G16" s="43">
        <v>2341</v>
      </c>
      <c r="H16" s="129">
        <v>311.2</v>
      </c>
      <c r="I16" s="43">
        <v>2388</v>
      </c>
      <c r="J16" s="129">
        <v>25.06</v>
      </c>
      <c r="K16" s="43">
        <v>101</v>
      </c>
      <c r="L16" s="111">
        <v>273.4</v>
      </c>
      <c r="M16" s="31">
        <v>1953</v>
      </c>
      <c r="N16" s="116">
        <v>115.96</v>
      </c>
      <c r="O16" s="91">
        <v>781</v>
      </c>
      <c r="P16" s="116">
        <v>318.75</v>
      </c>
      <c r="Q16" s="91">
        <v>2087</v>
      </c>
      <c r="R16" s="116">
        <v>236.03</v>
      </c>
      <c r="S16" s="91">
        <v>1555</v>
      </c>
      <c r="T16" s="116"/>
      <c r="U16" s="91"/>
    </row>
    <row r="17" spans="1:21" s="18" customFormat="1" ht="15.75" thickBot="1">
      <c r="A17" s="17" t="s">
        <v>54</v>
      </c>
      <c r="B17" s="63">
        <f aca="true" t="shared" si="0" ref="B17:I17">SUM(B5:B16)</f>
        <v>0</v>
      </c>
      <c r="C17" s="63">
        <f t="shared" si="0"/>
        <v>0</v>
      </c>
      <c r="D17" s="63">
        <f t="shared" si="0"/>
        <v>0</v>
      </c>
      <c r="E17" s="100">
        <f t="shared" si="0"/>
        <v>0</v>
      </c>
      <c r="F17" s="63">
        <f t="shared" si="0"/>
        <v>300.25</v>
      </c>
      <c r="G17" s="101">
        <f t="shared" si="0"/>
        <v>2341</v>
      </c>
      <c r="H17" s="128">
        <f t="shared" si="0"/>
        <v>2856.5800000000004</v>
      </c>
      <c r="I17" s="126">
        <f t="shared" si="0"/>
        <v>21349</v>
      </c>
      <c r="J17" s="128">
        <f aca="true" t="shared" si="1" ref="J17:O17">SUM(J5:J16)</f>
        <v>1660.1299999999999</v>
      </c>
      <c r="K17" s="126">
        <f t="shared" si="1"/>
        <v>12117</v>
      </c>
      <c r="L17" s="46">
        <f t="shared" si="1"/>
        <v>1128.73</v>
      </c>
      <c r="M17" s="46">
        <f t="shared" si="1"/>
        <v>7426</v>
      </c>
      <c r="N17" s="193">
        <f t="shared" si="1"/>
        <v>3826.500000000001</v>
      </c>
      <c r="O17" s="120">
        <f t="shared" si="1"/>
        <v>22356</v>
      </c>
      <c r="P17" s="193">
        <f aca="true" t="shared" si="2" ref="P17:U17">SUM(P5:P16)</f>
        <v>2736.3799999999997</v>
      </c>
      <c r="Q17" s="120">
        <f t="shared" si="2"/>
        <v>19141</v>
      </c>
      <c r="R17" s="193">
        <f t="shared" si="2"/>
        <v>2964.8900000000003</v>
      </c>
      <c r="S17" s="120">
        <f t="shared" si="2"/>
        <v>18347</v>
      </c>
      <c r="T17" s="193">
        <f t="shared" si="2"/>
        <v>768.64</v>
      </c>
      <c r="U17" s="120">
        <f t="shared" si="2"/>
        <v>4860</v>
      </c>
    </row>
    <row r="18" ht="15">
      <c r="N18" s="197"/>
    </row>
    <row r="44" spans="1:4" ht="15">
      <c r="A44" s="274" t="s">
        <v>98</v>
      </c>
      <c r="B44" s="276" t="s">
        <v>104</v>
      </c>
      <c r="C44" s="277"/>
      <c r="D44" s="277"/>
    </row>
    <row r="45" spans="2:5" ht="15">
      <c r="B45" s="271" t="s">
        <v>99</v>
      </c>
      <c r="C45" s="272" t="s">
        <v>100</v>
      </c>
      <c r="D45" s="272" t="s">
        <v>101</v>
      </c>
      <c r="E45" s="272" t="s">
        <v>102</v>
      </c>
    </row>
    <row r="46" spans="1:5" ht="15">
      <c r="A46" s="3" t="s">
        <v>29</v>
      </c>
      <c r="B46" s="270">
        <v>56.5</v>
      </c>
      <c r="C46">
        <v>38</v>
      </c>
      <c r="D46">
        <v>1</v>
      </c>
      <c r="E46" s="270">
        <f>B46*C46*D46</f>
        <v>2147</v>
      </c>
    </row>
    <row r="47" spans="1:5" ht="15">
      <c r="A47" s="275" t="s">
        <v>103</v>
      </c>
      <c r="B47" s="7"/>
      <c r="E47" s="273">
        <f>SUM(E46:E46)</f>
        <v>2147</v>
      </c>
    </row>
  </sheetData>
  <mergeCells count="1">
    <mergeCell ref="B44:D44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U48"/>
  <sheetViews>
    <sheetView zoomScale="75" zoomScaleNormal="75" workbookViewId="0" topLeftCell="A1">
      <pane xSplit="1" topLeftCell="B1" activePane="topRight" state="frozen"/>
      <selection pane="topLeft" activeCell="A1" sqref="A1"/>
      <selection pane="topRight" activeCell="A44" sqref="A44:E48"/>
    </sheetView>
  </sheetViews>
  <sheetFormatPr defaultColWidth="11.5546875" defaultRowHeight="15"/>
  <cols>
    <col min="1" max="1" width="13.88671875" style="3" customWidth="1"/>
    <col min="2" max="2" width="8.6640625" style="9" customWidth="1"/>
    <col min="3" max="3" width="3.99609375" style="0" bestFit="1" customWidth="1"/>
    <col min="4" max="4" width="8.6640625" style="0" customWidth="1"/>
    <col min="5" max="5" width="3.99609375" style="0" bestFit="1" customWidth="1"/>
    <col min="6" max="6" width="8.6640625" style="0" customWidth="1"/>
    <col min="7" max="7" width="3.99609375" style="0" bestFit="1" customWidth="1"/>
    <col min="8" max="8" width="8.6640625" style="0" customWidth="1"/>
    <col min="9" max="9" width="3.99609375" style="0" bestFit="1" customWidth="1"/>
    <col min="10" max="10" width="8.6640625" style="0" customWidth="1"/>
    <col min="11" max="11" width="5.10546875" style="0" bestFit="1" customWidth="1"/>
    <col min="12" max="12" width="8.6640625" style="0" customWidth="1"/>
    <col min="13" max="13" width="6.3359375" style="0" bestFit="1" customWidth="1"/>
    <col min="14" max="14" width="9.10546875" style="0" bestFit="1" customWidth="1"/>
    <col min="15" max="15" width="6.6640625" style="0" bestFit="1" customWidth="1"/>
    <col min="16" max="16" width="9.10546875" style="0" bestFit="1" customWidth="1"/>
    <col min="17" max="17" width="8.99609375" style="0" bestFit="1" customWidth="1"/>
    <col min="18" max="18" width="9.10546875" style="0" bestFit="1" customWidth="1"/>
    <col min="19" max="19" width="8.99609375" style="0" bestFit="1" customWidth="1"/>
    <col min="20" max="16384" width="8.6640625" style="0" customWidth="1"/>
  </cols>
  <sheetData>
    <row r="1" spans="1:20" s="12" customFormat="1" ht="15">
      <c r="A1" s="85" t="s">
        <v>71</v>
      </c>
      <c r="B1" s="12">
        <v>1998</v>
      </c>
      <c r="D1" s="12">
        <v>1999</v>
      </c>
      <c r="F1" s="12">
        <v>2000</v>
      </c>
      <c r="H1" s="12">
        <v>2001</v>
      </c>
      <c r="J1" s="12">
        <v>2002</v>
      </c>
      <c r="L1" s="12">
        <v>2003</v>
      </c>
      <c r="N1" s="12">
        <v>2004</v>
      </c>
      <c r="P1" s="12">
        <v>2005</v>
      </c>
      <c r="R1" s="12">
        <v>2006</v>
      </c>
      <c r="T1" s="12">
        <v>2007</v>
      </c>
    </row>
    <row r="2" spans="1:20" s="5" customFormat="1" ht="15">
      <c r="A2" s="4"/>
      <c r="B2" s="8" t="s">
        <v>38</v>
      </c>
      <c r="D2" s="8" t="s">
        <v>38</v>
      </c>
      <c r="F2" s="8" t="s">
        <v>38</v>
      </c>
      <c r="H2" s="8" t="s">
        <v>38</v>
      </c>
      <c r="J2" s="8" t="s">
        <v>38</v>
      </c>
      <c r="L2" s="8" t="s">
        <v>38</v>
      </c>
      <c r="N2" s="8" t="s">
        <v>38</v>
      </c>
      <c r="P2" s="8" t="s">
        <v>38</v>
      </c>
      <c r="R2" s="8" t="s">
        <v>38</v>
      </c>
      <c r="T2" s="8" t="s">
        <v>38</v>
      </c>
    </row>
    <row r="3" spans="1:21" s="5" customFormat="1" ht="15">
      <c r="A3" s="4" t="s">
        <v>55</v>
      </c>
      <c r="B3" s="8" t="s">
        <v>41</v>
      </c>
      <c r="C3" s="5" t="s">
        <v>40</v>
      </c>
      <c r="D3" s="8" t="s">
        <v>41</v>
      </c>
      <c r="E3" s="5" t="s">
        <v>40</v>
      </c>
      <c r="F3" s="8" t="s">
        <v>41</v>
      </c>
      <c r="G3" s="5" t="s">
        <v>40</v>
      </c>
      <c r="H3" s="8" t="s">
        <v>41</v>
      </c>
      <c r="I3" s="5" t="s">
        <v>40</v>
      </c>
      <c r="J3" s="8" t="s">
        <v>41</v>
      </c>
      <c r="K3" s="5" t="s">
        <v>40</v>
      </c>
      <c r="L3" s="8" t="s">
        <v>41</v>
      </c>
      <c r="M3" s="5" t="s">
        <v>40</v>
      </c>
      <c r="N3" s="8" t="s">
        <v>41</v>
      </c>
      <c r="O3" s="5" t="s">
        <v>40</v>
      </c>
      <c r="P3" s="8" t="s">
        <v>41</v>
      </c>
      <c r="Q3" s="5" t="s">
        <v>40</v>
      </c>
      <c r="R3" s="8" t="s">
        <v>41</v>
      </c>
      <c r="S3" s="5" t="s">
        <v>40</v>
      </c>
      <c r="T3" s="8" t="s">
        <v>41</v>
      </c>
      <c r="U3" s="5" t="s">
        <v>40</v>
      </c>
    </row>
    <row r="4" spans="1:2" s="5" customFormat="1" ht="15.75" thickBot="1">
      <c r="A4" s="4"/>
      <c r="B4" s="8"/>
    </row>
    <row r="5" spans="1:21" ht="15">
      <c r="A5" s="2" t="s">
        <v>42</v>
      </c>
      <c r="B5" s="28">
        <v>0</v>
      </c>
      <c r="C5" s="41"/>
      <c r="D5" s="71">
        <v>0</v>
      </c>
      <c r="E5" s="29">
        <v>0</v>
      </c>
      <c r="F5" s="71">
        <v>0</v>
      </c>
      <c r="G5" s="29">
        <v>0</v>
      </c>
      <c r="H5" s="114">
        <v>0</v>
      </c>
      <c r="I5" s="29">
        <v>0</v>
      </c>
      <c r="J5" s="114">
        <v>0</v>
      </c>
      <c r="K5" s="29">
        <v>0</v>
      </c>
      <c r="L5" s="114">
        <v>542.83</v>
      </c>
      <c r="M5" s="29">
        <v>1982</v>
      </c>
      <c r="N5" s="115">
        <v>151.57</v>
      </c>
      <c r="O5" s="118">
        <v>1046</v>
      </c>
      <c r="P5" s="115">
        <v>156.66</v>
      </c>
      <c r="Q5" s="118">
        <v>1084</v>
      </c>
      <c r="R5" s="115">
        <v>239.57</v>
      </c>
      <c r="S5" s="118">
        <v>1477</v>
      </c>
      <c r="T5" s="115">
        <v>155.61</v>
      </c>
      <c r="U5" s="118">
        <v>980</v>
      </c>
    </row>
    <row r="6" spans="1:21" ht="15">
      <c r="A6" s="2" t="s">
        <v>43</v>
      </c>
      <c r="B6" s="30">
        <v>0</v>
      </c>
      <c r="C6" s="42"/>
      <c r="D6" s="72">
        <v>0</v>
      </c>
      <c r="E6" s="31">
        <v>0</v>
      </c>
      <c r="F6" s="72">
        <v>0</v>
      </c>
      <c r="G6" s="31">
        <v>0</v>
      </c>
      <c r="H6" s="111">
        <v>0</v>
      </c>
      <c r="I6" s="31">
        <v>0</v>
      </c>
      <c r="J6" s="111">
        <v>0</v>
      </c>
      <c r="K6" s="31">
        <v>0</v>
      </c>
      <c r="L6" s="111">
        <v>328.49</v>
      </c>
      <c r="M6" s="31">
        <v>2349</v>
      </c>
      <c r="N6" s="116">
        <v>306.15</v>
      </c>
      <c r="O6" s="91">
        <v>2197</v>
      </c>
      <c r="P6" s="116">
        <v>208.36</v>
      </c>
      <c r="Q6" s="91">
        <v>1464</v>
      </c>
      <c r="R6" s="116">
        <v>335.05</v>
      </c>
      <c r="S6" s="91">
        <v>2093</v>
      </c>
      <c r="T6" s="116">
        <v>238.26</v>
      </c>
      <c r="U6" s="91">
        <v>1489</v>
      </c>
    </row>
    <row r="7" spans="1:21" ht="15">
      <c r="A7" s="2" t="s">
        <v>44</v>
      </c>
      <c r="B7" s="30">
        <v>0</v>
      </c>
      <c r="C7" s="42"/>
      <c r="D7" s="72">
        <v>0</v>
      </c>
      <c r="E7" s="31">
        <v>0</v>
      </c>
      <c r="F7" s="72">
        <v>0</v>
      </c>
      <c r="G7" s="31">
        <v>0</v>
      </c>
      <c r="H7" s="111">
        <v>0</v>
      </c>
      <c r="I7" s="31">
        <v>0</v>
      </c>
      <c r="J7" s="111">
        <v>0</v>
      </c>
      <c r="K7" s="31">
        <v>0</v>
      </c>
      <c r="L7" s="111">
        <v>383.08</v>
      </c>
      <c r="M7" s="31">
        <v>2753</v>
      </c>
      <c r="N7" s="116">
        <v>332.2</v>
      </c>
      <c r="O7" s="91">
        <v>2391</v>
      </c>
      <c r="P7" s="116">
        <v>302.7</v>
      </c>
      <c r="Q7" s="91">
        <v>2164</v>
      </c>
      <c r="R7" s="116">
        <v>289.92</v>
      </c>
      <c r="S7" s="91">
        <v>1800</v>
      </c>
      <c r="T7" s="116">
        <v>277.15</v>
      </c>
      <c r="U7" s="91">
        <v>1747</v>
      </c>
    </row>
    <row r="8" spans="1:21" ht="15">
      <c r="A8" s="2" t="s">
        <v>56</v>
      </c>
      <c r="B8" s="30">
        <v>0</v>
      </c>
      <c r="C8" s="42"/>
      <c r="D8" s="72">
        <v>0</v>
      </c>
      <c r="E8" s="31">
        <v>0</v>
      </c>
      <c r="F8" s="72">
        <v>0</v>
      </c>
      <c r="G8" s="31">
        <v>0</v>
      </c>
      <c r="H8" s="111">
        <v>0</v>
      </c>
      <c r="I8" s="31">
        <v>0</v>
      </c>
      <c r="J8" s="111">
        <v>0</v>
      </c>
      <c r="K8" s="31">
        <v>0</v>
      </c>
      <c r="L8" s="111">
        <v>292.54</v>
      </c>
      <c r="M8" s="31">
        <v>2213</v>
      </c>
      <c r="N8" s="116">
        <v>192.78</v>
      </c>
      <c r="O8" s="91">
        <v>1353</v>
      </c>
      <c r="P8" s="116">
        <v>145.56</v>
      </c>
      <c r="Q8" s="91">
        <v>998</v>
      </c>
      <c r="R8" s="116">
        <v>294.55</v>
      </c>
      <c r="S8" s="91">
        <v>1830</v>
      </c>
      <c r="T8" s="116"/>
      <c r="U8" s="91"/>
    </row>
    <row r="9" spans="1:21" ht="15">
      <c r="A9" s="2" t="s">
        <v>46</v>
      </c>
      <c r="B9" s="30">
        <v>0</v>
      </c>
      <c r="C9" s="42"/>
      <c r="D9" s="72">
        <v>0</v>
      </c>
      <c r="E9" s="31">
        <v>0</v>
      </c>
      <c r="F9" s="72">
        <v>0</v>
      </c>
      <c r="G9" s="31">
        <v>0</v>
      </c>
      <c r="H9" s="111">
        <v>0</v>
      </c>
      <c r="I9" s="31">
        <v>0</v>
      </c>
      <c r="J9" s="111">
        <v>117.82</v>
      </c>
      <c r="K9" s="31">
        <v>0</v>
      </c>
      <c r="L9" s="111">
        <v>170.16</v>
      </c>
      <c r="M9" s="31">
        <v>1187</v>
      </c>
      <c r="N9" s="116">
        <v>309.36</v>
      </c>
      <c r="O9" s="91">
        <v>2221</v>
      </c>
      <c r="P9" s="116">
        <v>206.61</v>
      </c>
      <c r="Q9" s="91">
        <v>1451</v>
      </c>
      <c r="R9" s="116">
        <v>298.71</v>
      </c>
      <c r="S9" s="91">
        <v>1857</v>
      </c>
      <c r="T9" s="116"/>
      <c r="U9" s="91"/>
    </row>
    <row r="10" spans="1:21" ht="15">
      <c r="A10" s="2" t="s">
        <v>47</v>
      </c>
      <c r="B10" s="30">
        <v>0</v>
      </c>
      <c r="C10" s="42"/>
      <c r="D10" s="72">
        <v>0</v>
      </c>
      <c r="E10" s="31">
        <v>0</v>
      </c>
      <c r="F10" s="72">
        <v>0</v>
      </c>
      <c r="G10" s="31">
        <v>0</v>
      </c>
      <c r="H10" s="111">
        <v>0</v>
      </c>
      <c r="I10" s="31">
        <v>0</v>
      </c>
      <c r="J10" s="111">
        <v>82.2</v>
      </c>
      <c r="K10" s="31">
        <v>0</v>
      </c>
      <c r="L10" s="111">
        <v>267.32</v>
      </c>
      <c r="M10" s="31"/>
      <c r="N10" s="116">
        <v>122</v>
      </c>
      <c r="O10" s="91">
        <v>826</v>
      </c>
      <c r="P10" s="116">
        <v>230.32</v>
      </c>
      <c r="Q10" s="91">
        <v>1627</v>
      </c>
      <c r="R10" s="116">
        <v>129.87</v>
      </c>
      <c r="S10" s="91">
        <v>761</v>
      </c>
      <c r="T10" s="116"/>
      <c r="U10" s="91"/>
    </row>
    <row r="11" spans="1:21" ht="15">
      <c r="A11" s="2" t="s">
        <v>48</v>
      </c>
      <c r="B11" s="30">
        <v>0</v>
      </c>
      <c r="C11" s="42"/>
      <c r="D11" s="72">
        <v>0</v>
      </c>
      <c r="E11" s="31">
        <v>0</v>
      </c>
      <c r="F11" s="72">
        <v>0</v>
      </c>
      <c r="G11" s="31">
        <v>0</v>
      </c>
      <c r="H11" s="111">
        <v>0</v>
      </c>
      <c r="I11" s="31">
        <v>0</v>
      </c>
      <c r="J11" s="111">
        <v>56.87</v>
      </c>
      <c r="K11" s="31">
        <v>365</v>
      </c>
      <c r="L11" s="111">
        <v>169.49</v>
      </c>
      <c r="M11" s="31">
        <v>1182</v>
      </c>
      <c r="N11" s="116">
        <v>136.11</v>
      </c>
      <c r="O11" s="91">
        <v>931</v>
      </c>
      <c r="P11" s="116">
        <v>303.51</v>
      </c>
      <c r="Q11" s="91">
        <v>2170</v>
      </c>
      <c r="R11" s="116">
        <v>177.01</v>
      </c>
      <c r="S11" s="91">
        <v>1067</v>
      </c>
      <c r="T11" s="116"/>
      <c r="U11" s="91"/>
    </row>
    <row r="12" spans="1:21" ht="15">
      <c r="A12" s="2" t="s">
        <v>49</v>
      </c>
      <c r="B12" s="30">
        <v>0</v>
      </c>
      <c r="C12" s="42"/>
      <c r="D12" s="72">
        <v>0</v>
      </c>
      <c r="E12" s="31">
        <v>0</v>
      </c>
      <c r="F12" s="72">
        <v>0</v>
      </c>
      <c r="G12" s="31">
        <v>0</v>
      </c>
      <c r="H12" s="111">
        <v>0</v>
      </c>
      <c r="I12" s="31">
        <v>0</v>
      </c>
      <c r="J12" s="111">
        <v>34.33</v>
      </c>
      <c r="K12" s="31">
        <v>187</v>
      </c>
      <c r="L12" s="111">
        <v>200.06</v>
      </c>
      <c r="M12" s="31">
        <v>1410</v>
      </c>
      <c r="N12" s="116">
        <v>119.32</v>
      </c>
      <c r="O12" s="91">
        <v>806</v>
      </c>
      <c r="P12" s="116">
        <v>237.33</v>
      </c>
      <c r="Q12" s="91">
        <v>1679</v>
      </c>
      <c r="R12" s="116">
        <v>134.03</v>
      </c>
      <c r="S12" s="91">
        <v>788</v>
      </c>
      <c r="T12" s="116"/>
      <c r="U12" s="91"/>
    </row>
    <row r="13" spans="1:21" ht="15">
      <c r="A13" s="2" t="s">
        <v>50</v>
      </c>
      <c r="B13" s="30">
        <v>0</v>
      </c>
      <c r="C13" s="42"/>
      <c r="D13" s="72">
        <v>0</v>
      </c>
      <c r="E13" s="31">
        <v>0</v>
      </c>
      <c r="F13" s="72">
        <v>0</v>
      </c>
      <c r="G13" s="31">
        <v>0</v>
      </c>
      <c r="H13" s="111">
        <v>0</v>
      </c>
      <c r="I13" s="31">
        <v>0</v>
      </c>
      <c r="J13" s="111">
        <v>281.31</v>
      </c>
      <c r="K13" s="31">
        <v>1217</v>
      </c>
      <c r="L13" s="111">
        <v>203.27</v>
      </c>
      <c r="M13" s="31">
        <v>1434</v>
      </c>
      <c r="N13" s="116">
        <v>220.59</v>
      </c>
      <c r="O13" s="91">
        <v>1560</v>
      </c>
      <c r="P13" s="116">
        <v>269.81</v>
      </c>
      <c r="Q13" s="91">
        <v>1920</v>
      </c>
      <c r="R13" s="116">
        <v>235.51</v>
      </c>
      <c r="S13" s="91">
        <v>1438</v>
      </c>
      <c r="T13" s="116"/>
      <c r="U13" s="91"/>
    </row>
    <row r="14" spans="1:21" ht="15">
      <c r="A14" s="2" t="s">
        <v>51</v>
      </c>
      <c r="B14" s="30">
        <v>0</v>
      </c>
      <c r="C14" s="42">
        <v>0</v>
      </c>
      <c r="D14" s="72">
        <v>0</v>
      </c>
      <c r="E14" s="31">
        <v>0</v>
      </c>
      <c r="F14" s="72">
        <v>0</v>
      </c>
      <c r="G14" s="31">
        <v>0</v>
      </c>
      <c r="H14" s="111">
        <v>0</v>
      </c>
      <c r="I14" s="31">
        <v>0</v>
      </c>
      <c r="J14" s="111">
        <v>340.88</v>
      </c>
      <c r="K14" s="31">
        <v>2433</v>
      </c>
      <c r="L14" s="111">
        <v>300.98</v>
      </c>
      <c r="M14" s="31">
        <v>2163</v>
      </c>
      <c r="N14" s="116">
        <v>243.56</v>
      </c>
      <c r="O14" s="91">
        <v>1731</v>
      </c>
      <c r="P14" s="116">
        <v>259.57</v>
      </c>
      <c r="Q14" s="91">
        <v>1844</v>
      </c>
      <c r="R14" s="116">
        <v>282.16</v>
      </c>
      <c r="S14" s="91">
        <v>1739</v>
      </c>
      <c r="T14" s="116"/>
      <c r="U14" s="91"/>
    </row>
    <row r="15" spans="1:21" ht="15">
      <c r="A15" s="2" t="s">
        <v>52</v>
      </c>
      <c r="B15" s="30">
        <v>0</v>
      </c>
      <c r="C15" s="42">
        <v>0</v>
      </c>
      <c r="D15" s="72">
        <v>0</v>
      </c>
      <c r="E15" s="31">
        <v>0</v>
      </c>
      <c r="F15" s="72">
        <v>0</v>
      </c>
      <c r="G15" s="31">
        <v>0</v>
      </c>
      <c r="H15" s="111">
        <v>0</v>
      </c>
      <c r="I15" s="31">
        <v>0</v>
      </c>
      <c r="J15" s="111">
        <v>351.98</v>
      </c>
      <c r="K15" s="31">
        <v>2515</v>
      </c>
      <c r="L15" s="111">
        <v>309.53</v>
      </c>
      <c r="M15" s="31">
        <v>2222</v>
      </c>
      <c r="N15" s="116">
        <v>243.15</v>
      </c>
      <c r="O15" s="91">
        <v>1728</v>
      </c>
      <c r="P15" s="116">
        <v>283.45</v>
      </c>
      <c r="Q15" s="91">
        <v>2034</v>
      </c>
      <c r="R15" s="116">
        <v>307.28</v>
      </c>
      <c r="S15" s="91">
        <v>1911</v>
      </c>
      <c r="T15" s="116"/>
      <c r="U15" s="91"/>
    </row>
    <row r="16" spans="1:21" ht="15.75" thickBot="1">
      <c r="A16" s="2" t="s">
        <v>53</v>
      </c>
      <c r="B16" s="53">
        <v>0</v>
      </c>
      <c r="C16" s="54">
        <v>0</v>
      </c>
      <c r="D16" s="94">
        <v>0</v>
      </c>
      <c r="E16" s="43">
        <v>0</v>
      </c>
      <c r="F16" s="94">
        <v>0</v>
      </c>
      <c r="G16" s="43">
        <v>0</v>
      </c>
      <c r="H16" s="129">
        <v>0</v>
      </c>
      <c r="I16" s="43">
        <v>0</v>
      </c>
      <c r="J16" s="129">
        <v>416.71</v>
      </c>
      <c r="K16" s="43">
        <v>2993</v>
      </c>
      <c r="L16" s="111">
        <v>291.67</v>
      </c>
      <c r="M16" s="31">
        <v>2089</v>
      </c>
      <c r="N16" s="116">
        <v>283.18</v>
      </c>
      <c r="O16" s="91">
        <v>2026</v>
      </c>
      <c r="P16" s="116">
        <v>291.12</v>
      </c>
      <c r="Q16" s="91">
        <v>1899</v>
      </c>
      <c r="R16" s="116">
        <v>182.91</v>
      </c>
      <c r="S16" s="91">
        <v>1190</v>
      </c>
      <c r="T16" s="116"/>
      <c r="U16" s="91"/>
    </row>
    <row r="17" spans="1:21" s="18" customFormat="1" ht="15.75" thickBot="1">
      <c r="A17" s="17" t="s">
        <v>54</v>
      </c>
      <c r="B17" s="63">
        <f aca="true" t="shared" si="0" ref="B17:K17">SUM(B5:B16)</f>
        <v>0</v>
      </c>
      <c r="C17" s="63">
        <f t="shared" si="0"/>
        <v>0</v>
      </c>
      <c r="D17" s="63">
        <f t="shared" si="0"/>
        <v>0</v>
      </c>
      <c r="E17" s="100">
        <f t="shared" si="0"/>
        <v>0</v>
      </c>
      <c r="F17" s="63">
        <f t="shared" si="0"/>
        <v>0</v>
      </c>
      <c r="G17" s="101">
        <f t="shared" si="0"/>
        <v>0</v>
      </c>
      <c r="H17" s="128">
        <f t="shared" si="0"/>
        <v>0</v>
      </c>
      <c r="I17" s="126">
        <f t="shared" si="0"/>
        <v>0</v>
      </c>
      <c r="J17" s="128">
        <f t="shared" si="0"/>
        <v>1682.1</v>
      </c>
      <c r="K17" s="126">
        <f t="shared" si="0"/>
        <v>9710</v>
      </c>
      <c r="L17" s="46">
        <f aca="true" t="shared" si="1" ref="L17:Q17">SUM(L5:L16)</f>
        <v>3459.42</v>
      </c>
      <c r="M17" s="46">
        <f t="shared" si="1"/>
        <v>20984</v>
      </c>
      <c r="N17" s="193">
        <f t="shared" si="1"/>
        <v>2659.97</v>
      </c>
      <c r="O17" s="120">
        <f t="shared" si="1"/>
        <v>18816</v>
      </c>
      <c r="P17" s="193">
        <f t="shared" si="1"/>
        <v>2895</v>
      </c>
      <c r="Q17" s="120">
        <f t="shared" si="1"/>
        <v>20334</v>
      </c>
      <c r="R17" s="193">
        <f>SUM(R5:R16)</f>
        <v>2906.5699999999997</v>
      </c>
      <c r="S17" s="120">
        <f>SUM(S5:S16)</f>
        <v>17951</v>
      </c>
      <c r="T17" s="193">
        <f>SUM(T5:T16)</f>
        <v>671.02</v>
      </c>
      <c r="U17" s="120">
        <f>SUM(U5:U16)</f>
        <v>4216</v>
      </c>
    </row>
    <row r="44" spans="1:4" ht="15">
      <c r="A44" s="274"/>
      <c r="B44" s="276"/>
      <c r="C44" s="277"/>
      <c r="D44" s="277"/>
    </row>
    <row r="45" spans="2:5" ht="15">
      <c r="B45" s="271"/>
      <c r="C45" s="272"/>
      <c r="D45" s="272"/>
      <c r="E45" s="272"/>
    </row>
    <row r="46" spans="2:5" ht="15">
      <c r="B46" s="270"/>
      <c r="E46" s="270"/>
    </row>
    <row r="47" spans="2:5" ht="15">
      <c r="B47" s="270"/>
      <c r="E47" s="270"/>
    </row>
    <row r="48" spans="1:5" ht="15">
      <c r="A48" s="275"/>
      <c r="B48" s="7"/>
      <c r="E48" s="273"/>
    </row>
  </sheetData>
  <mergeCells count="1">
    <mergeCell ref="B44:D44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U49"/>
  <sheetViews>
    <sheetView zoomScale="75" zoomScaleNormal="75" workbookViewId="0" topLeftCell="A6">
      <pane xSplit="1" topLeftCell="B1" activePane="topRight" state="frozen"/>
      <selection pane="topLeft" activeCell="A1" sqref="A1"/>
      <selection pane="topRight" activeCell="H46" sqref="H46:L48"/>
    </sheetView>
  </sheetViews>
  <sheetFormatPr defaultColWidth="11.5546875" defaultRowHeight="15"/>
  <cols>
    <col min="1" max="1" width="13.10546875" style="145" customWidth="1"/>
    <col min="2" max="2" width="8.88671875" style="145" customWidth="1"/>
    <col min="3" max="3" width="3.99609375" style="145" bestFit="1" customWidth="1"/>
    <col min="4" max="4" width="8.88671875" style="145" customWidth="1"/>
    <col min="5" max="5" width="7.5546875" style="145" customWidth="1"/>
    <col min="6" max="6" width="8.88671875" style="145" customWidth="1"/>
    <col min="7" max="7" width="3.99609375" style="145" bestFit="1" customWidth="1"/>
    <col min="8" max="8" width="8.88671875" style="145" customWidth="1"/>
    <col min="9" max="9" width="3.99609375" style="145" bestFit="1" customWidth="1"/>
    <col min="10" max="10" width="8.88671875" style="145" customWidth="1"/>
    <col min="11" max="11" width="6.3359375" style="145" bestFit="1" customWidth="1"/>
    <col min="12" max="12" width="8.88671875" style="145" customWidth="1"/>
    <col min="13" max="13" width="6.3359375" style="145" bestFit="1" customWidth="1"/>
    <col min="14" max="14" width="9.10546875" style="145" bestFit="1" customWidth="1"/>
    <col min="15" max="15" width="6.6640625" style="145" bestFit="1" customWidth="1"/>
    <col min="16" max="16" width="9.10546875" style="145" bestFit="1" customWidth="1"/>
    <col min="17" max="17" width="8.99609375" style="145" bestFit="1" customWidth="1"/>
    <col min="18" max="18" width="9.10546875" style="145" bestFit="1" customWidth="1"/>
    <col min="19" max="19" width="8.99609375" style="145" bestFit="1" customWidth="1"/>
    <col min="20" max="16384" width="8.88671875" style="145" customWidth="1"/>
  </cols>
  <sheetData>
    <row r="1" spans="1:21" ht="15">
      <c r="A1" s="205" t="s">
        <v>72</v>
      </c>
      <c r="B1" s="60">
        <v>1998</v>
      </c>
      <c r="C1" s="60"/>
      <c r="D1" s="60">
        <v>1999</v>
      </c>
      <c r="E1" s="60"/>
      <c r="F1" s="60">
        <v>2000</v>
      </c>
      <c r="G1" s="60"/>
      <c r="H1" s="60">
        <v>2001</v>
      </c>
      <c r="I1" s="60"/>
      <c r="J1" s="60">
        <v>2002</v>
      </c>
      <c r="K1" s="60"/>
      <c r="L1" s="60">
        <v>2003</v>
      </c>
      <c r="M1" s="60"/>
      <c r="N1" s="60">
        <v>2004</v>
      </c>
      <c r="O1" s="60"/>
      <c r="P1" s="60">
        <v>2005</v>
      </c>
      <c r="Q1" s="60"/>
      <c r="R1" s="60">
        <v>2006</v>
      </c>
      <c r="S1" s="60"/>
      <c r="T1" s="60">
        <v>2007</v>
      </c>
      <c r="U1" s="60"/>
    </row>
    <row r="2" spans="1:21" ht="15">
      <c r="A2" s="146"/>
      <c r="B2" s="147" t="s">
        <v>38</v>
      </c>
      <c r="C2" s="148"/>
      <c r="D2" s="147" t="s">
        <v>38</v>
      </c>
      <c r="E2" s="148"/>
      <c r="F2" s="147" t="s">
        <v>38</v>
      </c>
      <c r="G2" s="148"/>
      <c r="H2" s="147" t="s">
        <v>38</v>
      </c>
      <c r="I2" s="148"/>
      <c r="J2" s="147" t="s">
        <v>38</v>
      </c>
      <c r="K2" s="148"/>
      <c r="L2" s="147" t="s">
        <v>38</v>
      </c>
      <c r="M2" s="148"/>
      <c r="N2" s="147" t="s">
        <v>38</v>
      </c>
      <c r="O2" s="148"/>
      <c r="P2" s="147" t="s">
        <v>38</v>
      </c>
      <c r="Q2" s="148"/>
      <c r="R2" s="147" t="s">
        <v>38</v>
      </c>
      <c r="S2" s="148"/>
      <c r="T2" s="147" t="s">
        <v>38</v>
      </c>
      <c r="U2" s="148"/>
    </row>
    <row r="3" spans="1:21" ht="15">
      <c r="A3" s="146" t="s">
        <v>55</v>
      </c>
      <c r="B3" s="147" t="s">
        <v>41</v>
      </c>
      <c r="C3" s="148" t="s">
        <v>40</v>
      </c>
      <c r="D3" s="147" t="s">
        <v>41</v>
      </c>
      <c r="E3" s="148" t="s">
        <v>40</v>
      </c>
      <c r="F3" s="147" t="s">
        <v>41</v>
      </c>
      <c r="G3" s="148" t="s">
        <v>40</v>
      </c>
      <c r="H3" s="147" t="s">
        <v>41</v>
      </c>
      <c r="I3" s="148" t="s">
        <v>40</v>
      </c>
      <c r="J3" s="147" t="s">
        <v>41</v>
      </c>
      <c r="K3" s="148" t="s">
        <v>40</v>
      </c>
      <c r="L3" s="147" t="s">
        <v>41</v>
      </c>
      <c r="M3" s="148" t="s">
        <v>40</v>
      </c>
      <c r="N3" s="147" t="s">
        <v>41</v>
      </c>
      <c r="O3" s="148" t="s">
        <v>40</v>
      </c>
      <c r="P3" s="147" t="s">
        <v>41</v>
      </c>
      <c r="Q3" s="148" t="s">
        <v>40</v>
      </c>
      <c r="R3" s="147" t="s">
        <v>41</v>
      </c>
      <c r="S3" s="148" t="s">
        <v>40</v>
      </c>
      <c r="T3" s="147" t="s">
        <v>41</v>
      </c>
      <c r="U3" s="148" t="s">
        <v>40</v>
      </c>
    </row>
    <row r="4" spans="1:11" ht="15.75" thickBot="1">
      <c r="A4" s="146"/>
      <c r="B4" s="147"/>
      <c r="C4" s="148"/>
      <c r="D4" s="148"/>
      <c r="E4" s="148"/>
      <c r="F4" s="148"/>
      <c r="G4" s="148"/>
      <c r="H4" s="148"/>
      <c r="I4" s="148"/>
      <c r="J4" s="148"/>
      <c r="K4" s="148"/>
    </row>
    <row r="5" spans="1:21" ht="15">
      <c r="A5" s="25" t="s">
        <v>42</v>
      </c>
      <c r="B5" s="149">
        <v>0</v>
      </c>
      <c r="C5" s="150"/>
      <c r="D5" s="151">
        <v>0</v>
      </c>
      <c r="E5" s="152">
        <v>0</v>
      </c>
      <c r="F5" s="151">
        <v>0</v>
      </c>
      <c r="G5" s="152">
        <v>0</v>
      </c>
      <c r="H5" s="153">
        <v>0</v>
      </c>
      <c r="I5" s="152">
        <v>0</v>
      </c>
      <c r="J5" s="153">
        <v>0</v>
      </c>
      <c r="K5" s="152">
        <v>0</v>
      </c>
      <c r="L5" s="153">
        <v>809.37</v>
      </c>
      <c r="M5" s="152">
        <v>2985</v>
      </c>
      <c r="N5" s="179">
        <v>377.53</v>
      </c>
      <c r="O5" s="183">
        <v>2736</v>
      </c>
      <c r="P5" s="179">
        <v>600.5</v>
      </c>
      <c r="Q5" s="183">
        <v>4366</v>
      </c>
      <c r="R5" s="179">
        <v>437.06</v>
      </c>
      <c r="S5" s="183">
        <v>2764</v>
      </c>
      <c r="T5" s="179">
        <v>201.99</v>
      </c>
      <c r="U5" s="183">
        <v>1600</v>
      </c>
    </row>
    <row r="6" spans="1:21" ht="15">
      <c r="A6" s="25" t="s">
        <v>43</v>
      </c>
      <c r="B6" s="154">
        <v>0</v>
      </c>
      <c r="C6" s="155"/>
      <c r="D6" s="156">
        <v>0</v>
      </c>
      <c r="E6" s="157">
        <v>0</v>
      </c>
      <c r="F6" s="156">
        <v>0</v>
      </c>
      <c r="G6" s="157">
        <v>0</v>
      </c>
      <c r="H6" s="158">
        <v>0</v>
      </c>
      <c r="I6" s="157">
        <v>0</v>
      </c>
      <c r="J6" s="158">
        <v>0</v>
      </c>
      <c r="K6" s="157">
        <v>0</v>
      </c>
      <c r="L6" s="158">
        <v>380</v>
      </c>
      <c r="M6" s="157">
        <v>2731</v>
      </c>
      <c r="N6" s="180">
        <v>390.27</v>
      </c>
      <c r="O6" s="184">
        <v>2829</v>
      </c>
      <c r="P6" s="180">
        <v>394.73</v>
      </c>
      <c r="Q6" s="184">
        <v>2845</v>
      </c>
      <c r="R6" s="180">
        <v>383.45</v>
      </c>
      <c r="S6" s="184">
        <v>2424</v>
      </c>
      <c r="T6" s="180">
        <v>300.39</v>
      </c>
      <c r="U6" s="184">
        <v>2335</v>
      </c>
    </row>
    <row r="7" spans="1:21" ht="15">
      <c r="A7" s="25" t="s">
        <v>44</v>
      </c>
      <c r="B7" s="154">
        <v>0</v>
      </c>
      <c r="C7" s="155"/>
      <c r="D7" s="156">
        <v>0</v>
      </c>
      <c r="E7" s="157">
        <v>0</v>
      </c>
      <c r="F7" s="156">
        <v>0</v>
      </c>
      <c r="G7" s="157">
        <v>0</v>
      </c>
      <c r="H7" s="158">
        <v>0</v>
      </c>
      <c r="I7" s="157">
        <v>0</v>
      </c>
      <c r="J7" s="158">
        <v>0</v>
      </c>
      <c r="K7" s="157">
        <v>0</v>
      </c>
      <c r="L7" s="158">
        <v>373.8</v>
      </c>
      <c r="M7" s="157">
        <v>2686</v>
      </c>
      <c r="N7" s="180">
        <v>399.71</v>
      </c>
      <c r="O7" s="184">
        <v>2898</v>
      </c>
      <c r="P7" s="180">
        <v>495.85</v>
      </c>
      <c r="Q7" s="184">
        <v>3580</v>
      </c>
      <c r="R7" s="180">
        <v>423.08</v>
      </c>
      <c r="S7" s="184">
        <v>2677</v>
      </c>
      <c r="T7" s="180">
        <v>315.62</v>
      </c>
      <c r="U7" s="184">
        <v>2458</v>
      </c>
    </row>
    <row r="8" spans="1:21" ht="15">
      <c r="A8" s="25" t="s">
        <v>56</v>
      </c>
      <c r="B8" s="154">
        <v>0</v>
      </c>
      <c r="C8" s="155"/>
      <c r="D8" s="156">
        <v>0</v>
      </c>
      <c r="E8" s="157">
        <v>0</v>
      </c>
      <c r="F8" s="156">
        <v>0</v>
      </c>
      <c r="G8" s="157">
        <v>0</v>
      </c>
      <c r="H8" s="158">
        <v>0</v>
      </c>
      <c r="I8" s="157">
        <v>0</v>
      </c>
      <c r="J8" s="158">
        <v>0</v>
      </c>
      <c r="K8" s="157">
        <v>0</v>
      </c>
      <c r="L8" s="158">
        <v>336.64</v>
      </c>
      <c r="M8" s="157">
        <v>2562</v>
      </c>
      <c r="N8" s="180">
        <v>360.86</v>
      </c>
      <c r="O8" s="184">
        <v>2614</v>
      </c>
      <c r="P8" s="180">
        <v>462.41</v>
      </c>
      <c r="Q8" s="184">
        <v>3337</v>
      </c>
      <c r="R8" s="180">
        <v>471.15</v>
      </c>
      <c r="S8" s="184">
        <v>2984</v>
      </c>
      <c r="T8" s="180"/>
      <c r="U8" s="184"/>
    </row>
    <row r="9" spans="1:21" ht="15">
      <c r="A9" s="25" t="s">
        <v>46</v>
      </c>
      <c r="B9" s="154">
        <v>0</v>
      </c>
      <c r="C9" s="155"/>
      <c r="D9" s="156">
        <v>0</v>
      </c>
      <c r="E9" s="157">
        <v>0</v>
      </c>
      <c r="F9" s="156">
        <v>0</v>
      </c>
      <c r="G9" s="157">
        <v>0</v>
      </c>
      <c r="H9" s="158">
        <v>0</v>
      </c>
      <c r="I9" s="157">
        <v>0</v>
      </c>
      <c r="J9" s="158"/>
      <c r="K9" s="157">
        <v>0</v>
      </c>
      <c r="L9" s="158">
        <v>346.48</v>
      </c>
      <c r="M9" s="157">
        <v>2509</v>
      </c>
      <c r="N9" s="180">
        <v>500.79</v>
      </c>
      <c r="O9" s="184">
        <v>3637</v>
      </c>
      <c r="P9" s="180">
        <v>484.84</v>
      </c>
      <c r="Q9" s="184">
        <v>3500</v>
      </c>
      <c r="R9" s="180">
        <v>537.24</v>
      </c>
      <c r="S9" s="184">
        <v>3406</v>
      </c>
      <c r="T9" s="180"/>
      <c r="U9" s="184"/>
    </row>
    <row r="10" spans="1:21" ht="15">
      <c r="A10" s="25" t="s">
        <v>47</v>
      </c>
      <c r="B10" s="154">
        <v>0</v>
      </c>
      <c r="C10" s="155"/>
      <c r="D10" s="156">
        <v>0</v>
      </c>
      <c r="E10" s="157">
        <v>0</v>
      </c>
      <c r="F10" s="156">
        <v>0</v>
      </c>
      <c r="G10" s="157">
        <v>0</v>
      </c>
      <c r="H10" s="158">
        <v>0</v>
      </c>
      <c r="I10" s="157">
        <v>0</v>
      </c>
      <c r="J10" s="158"/>
      <c r="K10" s="157">
        <v>0</v>
      </c>
      <c r="L10" s="158">
        <v>279.58</v>
      </c>
      <c r="M10" s="157">
        <v>2751</v>
      </c>
      <c r="N10" s="180">
        <v>408.19</v>
      </c>
      <c r="O10" s="184">
        <v>2960</v>
      </c>
      <c r="P10" s="180">
        <v>496.95</v>
      </c>
      <c r="Q10" s="184">
        <v>3588</v>
      </c>
      <c r="R10" s="180">
        <v>419.47</v>
      </c>
      <c r="S10" s="184">
        <v>2654</v>
      </c>
      <c r="T10" s="180"/>
      <c r="U10" s="184"/>
    </row>
    <row r="11" spans="1:21" ht="15">
      <c r="A11" s="25" t="s">
        <v>48</v>
      </c>
      <c r="B11" s="154">
        <v>0</v>
      </c>
      <c r="C11" s="155"/>
      <c r="D11" s="156">
        <v>0</v>
      </c>
      <c r="E11" s="157">
        <v>0</v>
      </c>
      <c r="F11" s="156">
        <v>0</v>
      </c>
      <c r="G11" s="157">
        <v>0</v>
      </c>
      <c r="H11" s="158">
        <v>0</v>
      </c>
      <c r="I11" s="157">
        <v>0</v>
      </c>
      <c r="J11" s="158"/>
      <c r="K11" s="157"/>
      <c r="L11" s="158">
        <v>408.71</v>
      </c>
      <c r="M11" s="157">
        <v>2964</v>
      </c>
      <c r="N11" s="180">
        <v>403.13</v>
      </c>
      <c r="O11" s="184">
        <v>2923</v>
      </c>
      <c r="P11" s="180">
        <v>428.3</v>
      </c>
      <c r="Q11" s="184">
        <v>3089</v>
      </c>
      <c r="R11" s="180">
        <v>498.41</v>
      </c>
      <c r="S11" s="184">
        <v>3158</v>
      </c>
      <c r="T11" s="180"/>
      <c r="U11" s="184"/>
    </row>
    <row r="12" spans="1:21" ht="15">
      <c r="A12" s="25" t="s">
        <v>49</v>
      </c>
      <c r="B12" s="154">
        <v>0</v>
      </c>
      <c r="C12" s="155"/>
      <c r="D12" s="156">
        <v>0</v>
      </c>
      <c r="E12" s="157">
        <v>0</v>
      </c>
      <c r="F12" s="156">
        <v>0</v>
      </c>
      <c r="G12" s="157">
        <v>0</v>
      </c>
      <c r="H12" s="158">
        <v>0</v>
      </c>
      <c r="I12" s="157">
        <v>0</v>
      </c>
      <c r="J12" s="158">
        <v>355.75</v>
      </c>
      <c r="K12" s="157">
        <v>2754</v>
      </c>
      <c r="L12" s="158">
        <v>473.14</v>
      </c>
      <c r="M12" s="157">
        <v>3435</v>
      </c>
      <c r="N12" s="180">
        <v>399.71</v>
      </c>
      <c r="O12" s="184">
        <v>2898</v>
      </c>
      <c r="P12" s="180">
        <v>363.36</v>
      </c>
      <c r="Q12" s="184">
        <v>2617</v>
      </c>
      <c r="R12" s="180">
        <v>368.57</v>
      </c>
      <c r="S12" s="184">
        <v>2329</v>
      </c>
      <c r="T12" s="180"/>
      <c r="U12" s="184"/>
    </row>
    <row r="13" spans="1:21" ht="15">
      <c r="A13" s="25" t="s">
        <v>50</v>
      </c>
      <c r="B13" s="154">
        <v>0</v>
      </c>
      <c r="C13" s="155"/>
      <c r="D13" s="156">
        <v>0</v>
      </c>
      <c r="E13" s="157">
        <v>0</v>
      </c>
      <c r="F13" s="156">
        <v>0</v>
      </c>
      <c r="G13" s="157">
        <v>0</v>
      </c>
      <c r="H13" s="158">
        <v>0</v>
      </c>
      <c r="I13" s="157">
        <v>0</v>
      </c>
      <c r="J13" s="158">
        <v>405.52</v>
      </c>
      <c r="K13" s="157">
        <v>2922</v>
      </c>
      <c r="L13" s="158">
        <v>459.87</v>
      </c>
      <c r="M13" s="157">
        <v>3338</v>
      </c>
      <c r="N13" s="180">
        <v>482.59</v>
      </c>
      <c r="O13" s="184">
        <v>3504</v>
      </c>
      <c r="P13" s="180">
        <v>435.72</v>
      </c>
      <c r="Q13" s="184">
        <v>3143</v>
      </c>
      <c r="R13" s="180">
        <v>577.35</v>
      </c>
      <c r="S13" s="184">
        <v>3637</v>
      </c>
      <c r="T13" s="180"/>
      <c r="U13" s="184"/>
    </row>
    <row r="14" spans="1:21" ht="15">
      <c r="A14" s="25" t="s">
        <v>51</v>
      </c>
      <c r="B14" s="154">
        <v>0</v>
      </c>
      <c r="C14" s="155">
        <v>0</v>
      </c>
      <c r="D14" s="156">
        <v>0</v>
      </c>
      <c r="E14" s="157">
        <v>0</v>
      </c>
      <c r="F14" s="156">
        <v>0</v>
      </c>
      <c r="G14" s="157">
        <v>0</v>
      </c>
      <c r="H14" s="158">
        <v>0</v>
      </c>
      <c r="I14" s="157">
        <v>0</v>
      </c>
      <c r="J14" s="158">
        <v>0</v>
      </c>
      <c r="K14" s="157">
        <v>0</v>
      </c>
      <c r="L14" s="158">
        <v>456.99</v>
      </c>
      <c r="M14" s="157">
        <v>3317</v>
      </c>
      <c r="N14" s="180">
        <v>452.65</v>
      </c>
      <c r="O14" s="184">
        <v>3285</v>
      </c>
      <c r="P14" s="180">
        <v>379.32</v>
      </c>
      <c r="Q14" s="184">
        <v>2733</v>
      </c>
      <c r="R14" s="180">
        <v>431.33</v>
      </c>
      <c r="S14" s="184">
        <v>2711</v>
      </c>
      <c r="T14" s="180"/>
      <c r="U14" s="184"/>
    </row>
    <row r="15" spans="1:21" ht="15">
      <c r="A15" s="25" t="s">
        <v>52</v>
      </c>
      <c r="B15" s="154">
        <v>0</v>
      </c>
      <c r="C15" s="155">
        <v>0</v>
      </c>
      <c r="D15" s="156">
        <v>0</v>
      </c>
      <c r="E15" s="157">
        <v>0</v>
      </c>
      <c r="F15" s="156">
        <v>0</v>
      </c>
      <c r="G15" s="157">
        <v>0</v>
      </c>
      <c r="H15" s="158">
        <v>0</v>
      </c>
      <c r="I15" s="157">
        <v>0</v>
      </c>
      <c r="J15" s="158">
        <v>380.2</v>
      </c>
      <c r="K15" s="157">
        <v>2738</v>
      </c>
      <c r="L15" s="158">
        <v>380.81</v>
      </c>
      <c r="M15" s="157">
        <v>2760</v>
      </c>
      <c r="N15" s="180">
        <v>451.68</v>
      </c>
      <c r="O15" s="184">
        <v>3278</v>
      </c>
      <c r="P15" s="180">
        <v>389.85</v>
      </c>
      <c r="Q15" s="184">
        <v>2822</v>
      </c>
      <c r="R15" s="180">
        <v>392.42</v>
      </c>
      <c r="S15" s="184">
        <v>2474</v>
      </c>
      <c r="T15" s="180"/>
      <c r="U15" s="184"/>
    </row>
    <row r="16" spans="1:21" ht="15.75" thickBot="1">
      <c r="A16" s="25" t="s">
        <v>53</v>
      </c>
      <c r="B16" s="159">
        <v>0</v>
      </c>
      <c r="C16" s="160">
        <v>0</v>
      </c>
      <c r="D16" s="161">
        <v>0</v>
      </c>
      <c r="E16" s="162">
        <v>0</v>
      </c>
      <c r="F16" s="161">
        <v>0</v>
      </c>
      <c r="G16" s="162">
        <v>0</v>
      </c>
      <c r="H16" s="163">
        <v>0</v>
      </c>
      <c r="I16" s="162">
        <v>0</v>
      </c>
      <c r="J16" s="163">
        <v>395.19</v>
      </c>
      <c r="K16" s="162">
        <v>2847</v>
      </c>
      <c r="L16" s="158">
        <v>423.35</v>
      </c>
      <c r="M16" s="157">
        <v>3071</v>
      </c>
      <c r="N16" s="180">
        <v>386.17</v>
      </c>
      <c r="O16" s="184">
        <v>2799</v>
      </c>
      <c r="P16" s="180">
        <v>395.59</v>
      </c>
      <c r="Q16" s="184">
        <v>2614</v>
      </c>
      <c r="R16" s="180">
        <v>202.15</v>
      </c>
      <c r="S16" s="184">
        <v>1630</v>
      </c>
      <c r="T16" s="180"/>
      <c r="U16" s="184"/>
    </row>
    <row r="17" spans="1:21" ht="15.75" thickBot="1">
      <c r="A17" s="164" t="s">
        <v>54</v>
      </c>
      <c r="B17" s="165">
        <f aca="true" t="shared" si="0" ref="B17:K17">SUM(B5:B16)</f>
        <v>0</v>
      </c>
      <c r="C17" s="165">
        <f t="shared" si="0"/>
        <v>0</v>
      </c>
      <c r="D17" s="165">
        <f t="shared" si="0"/>
        <v>0</v>
      </c>
      <c r="E17" s="166">
        <f t="shared" si="0"/>
        <v>0</v>
      </c>
      <c r="F17" s="165">
        <f t="shared" si="0"/>
        <v>0</v>
      </c>
      <c r="G17" s="167">
        <f t="shared" si="0"/>
        <v>0</v>
      </c>
      <c r="H17" s="168">
        <f t="shared" si="0"/>
        <v>0</v>
      </c>
      <c r="I17" s="169">
        <f t="shared" si="0"/>
        <v>0</v>
      </c>
      <c r="J17" s="168">
        <f t="shared" si="0"/>
        <v>1536.66</v>
      </c>
      <c r="K17" s="169">
        <f t="shared" si="0"/>
        <v>11261</v>
      </c>
      <c r="L17" s="170">
        <f aca="true" t="shared" si="1" ref="L17:Q17">SUM(L5:L16)</f>
        <v>5128.740000000001</v>
      </c>
      <c r="M17" s="170">
        <f t="shared" si="1"/>
        <v>35109</v>
      </c>
      <c r="N17" s="181">
        <f t="shared" si="1"/>
        <v>5013.280000000001</v>
      </c>
      <c r="O17" s="121">
        <f t="shared" si="1"/>
        <v>36361</v>
      </c>
      <c r="P17" s="181">
        <f t="shared" si="1"/>
        <v>5327.42</v>
      </c>
      <c r="Q17" s="121">
        <f t="shared" si="1"/>
        <v>38234</v>
      </c>
      <c r="R17" s="181">
        <f>SUM(R5:R16)</f>
        <v>5141.679999999999</v>
      </c>
      <c r="S17" s="121">
        <f>SUM(S5:S16)</f>
        <v>32848</v>
      </c>
      <c r="T17" s="181">
        <f>SUM(T5:T16)</f>
        <v>818</v>
      </c>
      <c r="U17" s="121">
        <f>SUM(U5:U16)</f>
        <v>6393</v>
      </c>
    </row>
    <row r="18" ht="15">
      <c r="N18" s="182"/>
    </row>
    <row r="39" spans="1:5" ht="15">
      <c r="A39" s="274" t="s">
        <v>98</v>
      </c>
      <c r="B39" s="276" t="s">
        <v>104</v>
      </c>
      <c r="C39" s="277"/>
      <c r="D39" s="277"/>
      <c r="E39"/>
    </row>
    <row r="40" spans="1:5" ht="15">
      <c r="A40" s="3"/>
      <c r="B40" s="271" t="s">
        <v>99</v>
      </c>
      <c r="C40" s="272" t="s">
        <v>100</v>
      </c>
      <c r="D40" s="272" t="s">
        <v>101</v>
      </c>
      <c r="E40" s="272" t="s">
        <v>102</v>
      </c>
    </row>
    <row r="41" spans="1:5" ht="15">
      <c r="A41" s="3" t="s">
        <v>30</v>
      </c>
      <c r="B41" s="270">
        <v>38</v>
      </c>
      <c r="C41">
        <v>29</v>
      </c>
      <c r="D41">
        <v>2</v>
      </c>
      <c r="E41" s="270">
        <f>B41*C41*D41</f>
        <v>2204</v>
      </c>
    </row>
    <row r="42" spans="1:5" ht="15">
      <c r="A42" s="3"/>
      <c r="B42" s="270">
        <v>10</v>
      </c>
      <c r="C42">
        <v>9</v>
      </c>
      <c r="D42">
        <v>1</v>
      </c>
      <c r="E42" s="270">
        <f aca="true" t="shared" si="2" ref="E42:E47">B42*C42*D42</f>
        <v>90</v>
      </c>
    </row>
    <row r="43" spans="1:5" ht="15">
      <c r="A43" s="3"/>
      <c r="B43" s="270">
        <v>41</v>
      </c>
      <c r="C43">
        <v>31</v>
      </c>
      <c r="D43">
        <v>3</v>
      </c>
      <c r="E43" s="270">
        <f t="shared" si="2"/>
        <v>3813</v>
      </c>
    </row>
    <row r="44" spans="1:5" ht="15">
      <c r="A44" s="3"/>
      <c r="B44" s="270">
        <v>30</v>
      </c>
      <c r="C44">
        <v>29</v>
      </c>
      <c r="D44">
        <v>3</v>
      </c>
      <c r="E44" s="270">
        <f t="shared" si="2"/>
        <v>2610</v>
      </c>
    </row>
    <row r="45" spans="1:5" ht="15">
      <c r="A45" s="3"/>
      <c r="B45" s="270">
        <v>13.5</v>
      </c>
      <c r="C45">
        <v>4</v>
      </c>
      <c r="D45">
        <v>2</v>
      </c>
      <c r="E45" s="270">
        <f t="shared" si="2"/>
        <v>108</v>
      </c>
    </row>
    <row r="46" spans="1:5" ht="15">
      <c r="A46" s="3"/>
      <c r="B46" s="145">
        <v>20</v>
      </c>
      <c r="C46" s="145">
        <v>42.5</v>
      </c>
      <c r="D46">
        <v>3</v>
      </c>
      <c r="E46" s="270">
        <f t="shared" si="2"/>
        <v>2550</v>
      </c>
    </row>
    <row r="47" spans="1:5" ht="15">
      <c r="A47" s="3"/>
      <c r="B47" s="145">
        <v>10</v>
      </c>
      <c r="C47" s="145">
        <v>32.5</v>
      </c>
      <c r="D47">
        <v>3</v>
      </c>
      <c r="E47" s="270">
        <f t="shared" si="2"/>
        <v>975</v>
      </c>
    </row>
    <row r="48" spans="1:5" ht="15">
      <c r="A48" s="3"/>
      <c r="B48" s="145">
        <v>17</v>
      </c>
      <c r="C48" s="145">
        <v>20</v>
      </c>
      <c r="D48">
        <v>3</v>
      </c>
      <c r="E48" s="270">
        <f>B48*C48*D48</f>
        <v>1020</v>
      </c>
    </row>
    <row r="49" spans="1:5" ht="15">
      <c r="A49" s="275" t="s">
        <v>103</v>
      </c>
      <c r="B49" s="7"/>
      <c r="C49"/>
      <c r="D49"/>
      <c r="E49" s="273">
        <f>SUM(E41:E48)</f>
        <v>13370</v>
      </c>
    </row>
  </sheetData>
  <mergeCells count="1">
    <mergeCell ref="B39:D39"/>
  </mergeCells>
  <printOptions gridLines="1"/>
  <pageMargins left="0.75" right="0.75" top="1" bottom="1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U44"/>
  <sheetViews>
    <sheetView zoomScale="75" zoomScaleNormal="75" workbookViewId="0" topLeftCell="A1">
      <pane xSplit="1" topLeftCell="B1" activePane="topRight" state="frozen"/>
      <selection pane="topLeft" activeCell="A1" sqref="A1"/>
      <selection pane="topRight" activeCell="A40" sqref="A40:E44"/>
    </sheetView>
  </sheetViews>
  <sheetFormatPr defaultColWidth="11.5546875" defaultRowHeight="15"/>
  <cols>
    <col min="1" max="1" width="13.4453125" style="145" customWidth="1"/>
    <col min="2" max="2" width="8.88671875" style="145" customWidth="1"/>
    <col min="3" max="3" width="3.99609375" style="145" bestFit="1" customWidth="1"/>
    <col min="4" max="4" width="8.88671875" style="145" customWidth="1"/>
    <col min="5" max="5" width="3.99609375" style="145" bestFit="1" customWidth="1"/>
    <col min="6" max="6" width="8.88671875" style="145" customWidth="1"/>
    <col min="7" max="7" width="3.99609375" style="145" bestFit="1" customWidth="1"/>
    <col min="8" max="8" width="8.88671875" style="145" customWidth="1"/>
    <col min="9" max="9" width="3.99609375" style="145" bestFit="1" customWidth="1"/>
    <col min="10" max="10" width="8.6640625" style="145" bestFit="1" customWidth="1"/>
    <col min="11" max="11" width="3.99609375" style="145" bestFit="1" customWidth="1"/>
    <col min="12" max="12" width="8.88671875" style="145" customWidth="1"/>
    <col min="13" max="13" width="5.10546875" style="145" bestFit="1" customWidth="1"/>
    <col min="14" max="14" width="8.88671875" style="145" customWidth="1"/>
    <col min="15" max="15" width="6.6640625" style="145" bestFit="1" customWidth="1"/>
    <col min="16" max="16" width="9.10546875" style="145" bestFit="1" customWidth="1"/>
    <col min="17" max="17" width="8.99609375" style="145" bestFit="1" customWidth="1"/>
    <col min="18" max="18" width="9.10546875" style="145" bestFit="1" customWidth="1"/>
    <col min="19" max="19" width="8.99609375" style="145" bestFit="1" customWidth="1"/>
    <col min="20" max="16384" width="8.88671875" style="145" customWidth="1"/>
  </cols>
  <sheetData>
    <row r="1" spans="1:21" ht="15">
      <c r="A1" s="205" t="s">
        <v>72</v>
      </c>
      <c r="B1" s="60">
        <v>1998</v>
      </c>
      <c r="C1" s="60"/>
      <c r="D1" s="60">
        <v>1999</v>
      </c>
      <c r="E1" s="60"/>
      <c r="F1" s="60">
        <v>2000</v>
      </c>
      <c r="G1" s="60"/>
      <c r="H1" s="60">
        <v>2001</v>
      </c>
      <c r="I1" s="60"/>
      <c r="J1" s="60">
        <v>2002</v>
      </c>
      <c r="K1" s="60"/>
      <c r="L1" s="60">
        <v>2003</v>
      </c>
      <c r="M1" s="60"/>
      <c r="N1" s="60">
        <v>2004</v>
      </c>
      <c r="O1" s="60"/>
      <c r="P1" s="60">
        <v>2005</v>
      </c>
      <c r="Q1" s="60"/>
      <c r="R1" s="60">
        <v>2006</v>
      </c>
      <c r="S1" s="60"/>
      <c r="T1" s="60">
        <v>2007</v>
      </c>
      <c r="U1" s="60"/>
    </row>
    <row r="2" spans="1:21" ht="15">
      <c r="A2" s="146"/>
      <c r="B2" s="147" t="s">
        <v>38</v>
      </c>
      <c r="C2" s="148"/>
      <c r="D2" s="147" t="s">
        <v>38</v>
      </c>
      <c r="E2" s="148"/>
      <c r="F2" s="147" t="s">
        <v>38</v>
      </c>
      <c r="G2" s="148"/>
      <c r="H2" s="147" t="s">
        <v>38</v>
      </c>
      <c r="I2" s="148"/>
      <c r="J2" s="147" t="s">
        <v>38</v>
      </c>
      <c r="K2" s="148"/>
      <c r="L2" s="147" t="s">
        <v>38</v>
      </c>
      <c r="M2" s="148"/>
      <c r="N2" s="147" t="s">
        <v>38</v>
      </c>
      <c r="O2" s="148"/>
      <c r="P2" s="147" t="s">
        <v>38</v>
      </c>
      <c r="Q2" s="148"/>
      <c r="R2" s="147" t="s">
        <v>38</v>
      </c>
      <c r="S2" s="148"/>
      <c r="T2" s="147" t="s">
        <v>38</v>
      </c>
      <c r="U2" s="148"/>
    </row>
    <row r="3" spans="1:21" ht="15">
      <c r="A3" s="146" t="s">
        <v>55</v>
      </c>
      <c r="B3" s="147" t="s">
        <v>41</v>
      </c>
      <c r="C3" s="148" t="s">
        <v>40</v>
      </c>
      <c r="D3" s="147" t="s">
        <v>41</v>
      </c>
      <c r="E3" s="148" t="s">
        <v>40</v>
      </c>
      <c r="F3" s="147" t="s">
        <v>41</v>
      </c>
      <c r="G3" s="148" t="s">
        <v>40</v>
      </c>
      <c r="H3" s="147" t="s">
        <v>41</v>
      </c>
      <c r="I3" s="148" t="s">
        <v>40</v>
      </c>
      <c r="J3" s="147" t="s">
        <v>41</v>
      </c>
      <c r="K3" s="148" t="s">
        <v>40</v>
      </c>
      <c r="L3" s="147" t="s">
        <v>41</v>
      </c>
      <c r="M3" s="148" t="s">
        <v>40</v>
      </c>
      <c r="N3" s="147" t="s">
        <v>41</v>
      </c>
      <c r="O3" s="148" t="s">
        <v>40</v>
      </c>
      <c r="P3" s="147" t="s">
        <v>41</v>
      </c>
      <c r="Q3" s="148" t="s">
        <v>40</v>
      </c>
      <c r="R3" s="147" t="s">
        <v>41</v>
      </c>
      <c r="S3" s="148" t="s">
        <v>40</v>
      </c>
      <c r="T3" s="147" t="s">
        <v>41</v>
      </c>
      <c r="U3" s="148" t="s">
        <v>40</v>
      </c>
    </row>
    <row r="4" spans="1:11" ht="15.75" thickBot="1">
      <c r="A4" s="146"/>
      <c r="B4" s="147"/>
      <c r="C4" s="148"/>
      <c r="D4" s="148"/>
      <c r="E4" s="148"/>
      <c r="F4" s="148"/>
      <c r="G4" s="148"/>
      <c r="H4" s="148"/>
      <c r="I4" s="148"/>
      <c r="J4" s="148"/>
      <c r="K4" s="148"/>
    </row>
    <row r="5" spans="1:21" ht="15">
      <c r="A5" s="25" t="s">
        <v>42</v>
      </c>
      <c r="B5" s="149">
        <v>0</v>
      </c>
      <c r="C5" s="150"/>
      <c r="D5" s="151">
        <v>0</v>
      </c>
      <c r="E5" s="152">
        <v>0</v>
      </c>
      <c r="F5" s="171">
        <v>0</v>
      </c>
      <c r="G5" s="152">
        <v>0</v>
      </c>
      <c r="H5" s="150">
        <v>0</v>
      </c>
      <c r="I5" s="152">
        <v>0</v>
      </c>
      <c r="J5" s="150">
        <v>0</v>
      </c>
      <c r="K5" s="152">
        <v>0</v>
      </c>
      <c r="L5" s="153">
        <v>24.51</v>
      </c>
      <c r="M5" s="152">
        <v>28</v>
      </c>
      <c r="N5" s="179">
        <v>123.27</v>
      </c>
      <c r="O5" s="183">
        <v>877</v>
      </c>
      <c r="P5" s="179">
        <v>143.39</v>
      </c>
      <c r="Q5" s="183">
        <v>1024</v>
      </c>
      <c r="R5" s="179">
        <v>204.6</v>
      </c>
      <c r="S5" s="183">
        <v>1281</v>
      </c>
      <c r="T5" s="179">
        <v>63.08</v>
      </c>
      <c r="U5" s="183">
        <v>445</v>
      </c>
    </row>
    <row r="6" spans="1:21" ht="15">
      <c r="A6" s="25" t="s">
        <v>43</v>
      </c>
      <c r="B6" s="154">
        <v>0</v>
      </c>
      <c r="D6" s="156">
        <v>0</v>
      </c>
      <c r="E6" s="157">
        <v>0</v>
      </c>
      <c r="F6" s="172">
        <v>0</v>
      </c>
      <c r="G6" s="157">
        <v>0</v>
      </c>
      <c r="H6" s="145">
        <v>0</v>
      </c>
      <c r="I6" s="157">
        <v>0</v>
      </c>
      <c r="J6" s="145">
        <v>0</v>
      </c>
      <c r="K6" s="157">
        <v>0</v>
      </c>
      <c r="L6" s="158">
        <v>84.57</v>
      </c>
      <c r="M6" s="157">
        <v>589</v>
      </c>
      <c r="N6" s="180">
        <v>127.38</v>
      </c>
      <c r="O6" s="184">
        <v>907</v>
      </c>
      <c r="P6" s="180">
        <v>152.18</v>
      </c>
      <c r="Q6" s="184">
        <v>1082</v>
      </c>
      <c r="R6" s="180">
        <v>208.5</v>
      </c>
      <c r="S6" s="184">
        <v>1307</v>
      </c>
      <c r="T6" s="180">
        <v>144.81</v>
      </c>
      <c r="U6" s="184">
        <v>1078</v>
      </c>
    </row>
    <row r="7" spans="1:21" ht="15">
      <c r="A7" s="25" t="s">
        <v>44</v>
      </c>
      <c r="B7" s="154">
        <v>0</v>
      </c>
      <c r="D7" s="156">
        <v>0</v>
      </c>
      <c r="E7" s="157">
        <v>0</v>
      </c>
      <c r="F7" s="172">
        <v>0</v>
      </c>
      <c r="G7" s="157">
        <v>0</v>
      </c>
      <c r="H7" s="145">
        <v>0</v>
      </c>
      <c r="I7" s="157">
        <v>0</v>
      </c>
      <c r="J7" s="145">
        <v>0</v>
      </c>
      <c r="K7" s="157">
        <v>0</v>
      </c>
      <c r="L7" s="158">
        <v>15.21</v>
      </c>
      <c r="M7" s="157">
        <v>74</v>
      </c>
      <c r="N7" s="180">
        <v>124.51</v>
      </c>
      <c r="O7" s="184">
        <v>886</v>
      </c>
      <c r="P7" s="180">
        <v>145.16</v>
      </c>
      <c r="Q7" s="184">
        <v>1031</v>
      </c>
      <c r="R7" s="180">
        <v>201.92</v>
      </c>
      <c r="S7" s="184">
        <v>1265</v>
      </c>
      <c r="T7" s="180">
        <v>189.24</v>
      </c>
      <c r="U7" s="184">
        <v>1437</v>
      </c>
    </row>
    <row r="8" spans="1:21" ht="15">
      <c r="A8" s="25" t="s">
        <v>56</v>
      </c>
      <c r="B8" s="154">
        <v>0</v>
      </c>
      <c r="D8" s="156">
        <v>0</v>
      </c>
      <c r="E8" s="157">
        <v>0</v>
      </c>
      <c r="F8" s="172">
        <v>0</v>
      </c>
      <c r="G8" s="157">
        <v>0</v>
      </c>
      <c r="H8" s="145">
        <v>0</v>
      </c>
      <c r="I8" s="157">
        <v>0</v>
      </c>
      <c r="J8" s="145">
        <v>0</v>
      </c>
      <c r="K8" s="157">
        <v>0</v>
      </c>
      <c r="L8" s="158">
        <v>87.56</v>
      </c>
      <c r="M8" s="157">
        <v>623</v>
      </c>
      <c r="N8" s="180">
        <v>131.35</v>
      </c>
      <c r="O8" s="184">
        <v>936</v>
      </c>
      <c r="P8" s="180">
        <v>95.36</v>
      </c>
      <c r="Q8" s="184">
        <v>669</v>
      </c>
      <c r="R8" s="180">
        <v>213.36</v>
      </c>
      <c r="S8" s="184">
        <v>1338</v>
      </c>
      <c r="T8" s="180"/>
      <c r="U8" s="184"/>
    </row>
    <row r="9" spans="1:21" ht="15">
      <c r="A9" s="25" t="s">
        <v>46</v>
      </c>
      <c r="B9" s="154">
        <v>0</v>
      </c>
      <c r="D9" s="156">
        <v>0</v>
      </c>
      <c r="E9" s="157">
        <v>0</v>
      </c>
      <c r="F9" s="172">
        <v>0</v>
      </c>
      <c r="G9" s="157">
        <v>0</v>
      </c>
      <c r="H9" s="145">
        <v>0</v>
      </c>
      <c r="I9" s="157">
        <v>0</v>
      </c>
      <c r="K9" s="157">
        <v>0</v>
      </c>
      <c r="L9" s="158">
        <v>286.17</v>
      </c>
      <c r="M9" s="157">
        <v>2045</v>
      </c>
      <c r="N9" s="180">
        <v>103.45</v>
      </c>
      <c r="O9" s="184">
        <v>732</v>
      </c>
      <c r="P9" s="180">
        <v>101.14</v>
      </c>
      <c r="Q9" s="184">
        <v>711</v>
      </c>
      <c r="R9" s="180">
        <v>220.4</v>
      </c>
      <c r="S9" s="184">
        <v>1383</v>
      </c>
      <c r="T9" s="180"/>
      <c r="U9" s="184"/>
    </row>
    <row r="10" spans="1:21" ht="15">
      <c r="A10" s="25" t="s">
        <v>47</v>
      </c>
      <c r="B10" s="154">
        <v>0</v>
      </c>
      <c r="D10" s="156">
        <v>0</v>
      </c>
      <c r="E10" s="157">
        <v>0</v>
      </c>
      <c r="F10" s="172">
        <v>0</v>
      </c>
      <c r="G10" s="157">
        <v>0</v>
      </c>
      <c r="H10" s="145">
        <v>0</v>
      </c>
      <c r="I10" s="157">
        <v>0</v>
      </c>
      <c r="K10" s="157">
        <v>0</v>
      </c>
      <c r="L10" s="158">
        <v>110.55</v>
      </c>
      <c r="M10" s="157">
        <v>784</v>
      </c>
      <c r="N10" s="180">
        <v>92.91</v>
      </c>
      <c r="O10" s="184">
        <v>655</v>
      </c>
      <c r="P10" s="180">
        <v>111.46</v>
      </c>
      <c r="Q10" s="184">
        <v>786</v>
      </c>
      <c r="R10" s="180">
        <v>81.63</v>
      </c>
      <c r="S10" s="184">
        <v>497</v>
      </c>
      <c r="T10" s="180"/>
      <c r="U10" s="184"/>
    </row>
    <row r="11" spans="1:21" ht="15">
      <c r="A11" s="25" t="s">
        <v>48</v>
      </c>
      <c r="B11" s="154">
        <v>0</v>
      </c>
      <c r="D11" s="156">
        <v>0</v>
      </c>
      <c r="E11" s="157">
        <v>0</v>
      </c>
      <c r="F11" s="172">
        <v>0</v>
      </c>
      <c r="G11" s="157">
        <v>0</v>
      </c>
      <c r="H11" s="145">
        <v>0</v>
      </c>
      <c r="I11" s="157">
        <v>0</v>
      </c>
      <c r="K11" s="157"/>
      <c r="L11" s="158">
        <v>37.38</v>
      </c>
      <c r="M11" s="157">
        <v>249</v>
      </c>
      <c r="N11" s="180">
        <v>161.16</v>
      </c>
      <c r="O11" s="184">
        <v>1154</v>
      </c>
      <c r="P11" s="180">
        <v>179.42</v>
      </c>
      <c r="Q11" s="184">
        <v>1280</v>
      </c>
      <c r="R11" s="180">
        <v>191.74</v>
      </c>
      <c r="S11" s="184">
        <v>1200</v>
      </c>
      <c r="T11" s="180"/>
      <c r="U11" s="184"/>
    </row>
    <row r="12" spans="1:21" ht="15">
      <c r="A12" s="25" t="s">
        <v>49</v>
      </c>
      <c r="B12" s="154">
        <v>0</v>
      </c>
      <c r="D12" s="156">
        <v>0</v>
      </c>
      <c r="E12" s="157">
        <v>0</v>
      </c>
      <c r="F12" s="172">
        <v>0</v>
      </c>
      <c r="G12" s="157">
        <v>0</v>
      </c>
      <c r="H12" s="145">
        <v>0</v>
      </c>
      <c r="I12" s="157">
        <v>0</v>
      </c>
      <c r="K12" s="157"/>
      <c r="L12" s="158">
        <v>144.74</v>
      </c>
      <c r="M12" s="157">
        <v>1034</v>
      </c>
      <c r="N12" s="180">
        <v>154.6</v>
      </c>
      <c r="O12" s="184">
        <v>1106</v>
      </c>
      <c r="P12" s="180">
        <v>159.2</v>
      </c>
      <c r="Q12" s="184">
        <v>1133</v>
      </c>
      <c r="R12" s="180">
        <v>145.23</v>
      </c>
      <c r="S12" s="184">
        <v>903</v>
      </c>
      <c r="T12" s="180"/>
      <c r="U12" s="184"/>
    </row>
    <row r="13" spans="1:21" ht="15">
      <c r="A13" s="25" t="s">
        <v>50</v>
      </c>
      <c r="B13" s="154">
        <v>0</v>
      </c>
      <c r="D13" s="156">
        <v>0</v>
      </c>
      <c r="E13" s="157">
        <v>0</v>
      </c>
      <c r="F13" s="172">
        <v>0</v>
      </c>
      <c r="G13" s="157">
        <v>0</v>
      </c>
      <c r="H13" s="145">
        <v>0</v>
      </c>
      <c r="I13" s="157">
        <v>0</v>
      </c>
      <c r="K13" s="157"/>
      <c r="L13" s="158">
        <v>160.61</v>
      </c>
      <c r="M13" s="157">
        <v>1150</v>
      </c>
      <c r="N13" s="180">
        <v>184.55</v>
      </c>
      <c r="O13" s="184">
        <v>1325</v>
      </c>
      <c r="P13" s="180">
        <v>206.38</v>
      </c>
      <c r="Q13" s="184">
        <v>1476</v>
      </c>
      <c r="R13" s="180">
        <v>164.03</v>
      </c>
      <c r="S13" s="184">
        <v>1016</v>
      </c>
      <c r="T13" s="180"/>
      <c r="U13" s="184"/>
    </row>
    <row r="14" spans="1:21" ht="15">
      <c r="A14" s="25" t="s">
        <v>51</v>
      </c>
      <c r="B14" s="154">
        <v>0</v>
      </c>
      <c r="C14" s="145">
        <v>0</v>
      </c>
      <c r="D14" s="156">
        <v>0</v>
      </c>
      <c r="E14" s="157">
        <v>0</v>
      </c>
      <c r="F14" s="172">
        <v>0</v>
      </c>
      <c r="G14" s="157">
        <v>0</v>
      </c>
      <c r="H14" s="145">
        <v>0</v>
      </c>
      <c r="I14" s="157">
        <v>0</v>
      </c>
      <c r="J14" s="145">
        <v>0</v>
      </c>
      <c r="K14" s="157">
        <v>0</v>
      </c>
      <c r="L14" s="158">
        <v>93.59</v>
      </c>
      <c r="M14" s="157">
        <v>660</v>
      </c>
      <c r="N14" s="180">
        <v>178.53</v>
      </c>
      <c r="O14" s="184">
        <v>1281</v>
      </c>
      <c r="P14" s="180">
        <v>212.16</v>
      </c>
      <c r="Q14" s="184">
        <v>1518</v>
      </c>
      <c r="R14" s="180">
        <v>147.78</v>
      </c>
      <c r="S14" s="184">
        <v>913</v>
      </c>
      <c r="T14" s="180"/>
      <c r="U14" s="184"/>
    </row>
    <row r="15" spans="1:21" ht="15">
      <c r="A15" s="25" t="s">
        <v>52</v>
      </c>
      <c r="B15" s="154">
        <v>0</v>
      </c>
      <c r="C15" s="145">
        <v>0</v>
      </c>
      <c r="D15" s="156">
        <v>0</v>
      </c>
      <c r="E15" s="157">
        <v>0</v>
      </c>
      <c r="F15" s="172">
        <v>0</v>
      </c>
      <c r="G15" s="157">
        <v>0</v>
      </c>
      <c r="H15" s="145">
        <v>0</v>
      </c>
      <c r="I15" s="157">
        <v>0</v>
      </c>
      <c r="J15" s="145">
        <v>0</v>
      </c>
      <c r="K15" s="157">
        <v>0</v>
      </c>
      <c r="L15" s="158"/>
      <c r="M15" s="157"/>
      <c r="N15" s="180">
        <v>176.49</v>
      </c>
      <c r="O15" s="184">
        <v>1266</v>
      </c>
      <c r="P15" s="180">
        <v>210.72</v>
      </c>
      <c r="Q15" s="184">
        <v>1520</v>
      </c>
      <c r="R15" s="180">
        <v>200.33</v>
      </c>
      <c r="S15" s="184">
        <v>1256</v>
      </c>
      <c r="T15" s="180"/>
      <c r="U15" s="184"/>
    </row>
    <row r="16" spans="1:21" ht="15.75" thickBot="1">
      <c r="A16" s="25" t="s">
        <v>53</v>
      </c>
      <c r="B16" s="159">
        <v>0</v>
      </c>
      <c r="C16" s="160">
        <v>0</v>
      </c>
      <c r="D16" s="161">
        <v>0</v>
      </c>
      <c r="E16" s="162">
        <v>0</v>
      </c>
      <c r="F16" s="173">
        <v>0</v>
      </c>
      <c r="G16" s="162">
        <v>0</v>
      </c>
      <c r="H16" s="160">
        <v>0</v>
      </c>
      <c r="I16" s="162">
        <v>0</v>
      </c>
      <c r="J16" s="160">
        <v>12.52</v>
      </c>
      <c r="K16" s="162">
        <v>40</v>
      </c>
      <c r="L16" s="158">
        <v>111.1</v>
      </c>
      <c r="M16" s="157">
        <v>788</v>
      </c>
      <c r="N16" s="180">
        <v>223.67</v>
      </c>
      <c r="O16" s="184">
        <v>1611</v>
      </c>
      <c r="P16" s="180">
        <v>177.52</v>
      </c>
      <c r="Q16" s="184">
        <v>1153</v>
      </c>
      <c r="R16" s="180">
        <v>112.93</v>
      </c>
      <c r="S16" s="184">
        <v>881</v>
      </c>
      <c r="T16" s="180"/>
      <c r="U16" s="184"/>
    </row>
    <row r="17" spans="1:21" ht="15.75" thickBot="1">
      <c r="A17" s="25" t="s">
        <v>54</v>
      </c>
      <c r="B17" s="174">
        <v>0</v>
      </c>
      <c r="C17" s="174">
        <v>0</v>
      </c>
      <c r="D17" s="174">
        <v>0</v>
      </c>
      <c r="E17" s="175">
        <v>0</v>
      </c>
      <c r="F17" s="174">
        <v>0</v>
      </c>
      <c r="G17" s="176">
        <v>0</v>
      </c>
      <c r="H17" s="177">
        <v>0</v>
      </c>
      <c r="I17" s="142">
        <v>0</v>
      </c>
      <c r="J17" s="170">
        <f aca="true" t="shared" si="0" ref="J17:Q17">SUM(J5:J16)</f>
        <v>12.52</v>
      </c>
      <c r="K17" s="185">
        <f t="shared" si="0"/>
        <v>40</v>
      </c>
      <c r="L17" s="170">
        <f t="shared" si="0"/>
        <v>1155.9899999999998</v>
      </c>
      <c r="M17" s="185">
        <f t="shared" si="0"/>
        <v>8024</v>
      </c>
      <c r="N17" s="117">
        <f t="shared" si="0"/>
        <v>1781.8700000000001</v>
      </c>
      <c r="O17" s="121">
        <f t="shared" si="0"/>
        <v>12736</v>
      </c>
      <c r="P17" s="117">
        <f t="shared" si="0"/>
        <v>1894.0900000000001</v>
      </c>
      <c r="Q17" s="121">
        <f t="shared" si="0"/>
        <v>13383</v>
      </c>
      <c r="R17" s="117">
        <f>SUM(R5:R16)</f>
        <v>2092.45</v>
      </c>
      <c r="S17" s="121">
        <f>SUM(S5:S16)</f>
        <v>13240</v>
      </c>
      <c r="T17" s="117">
        <f>SUM(T5:T16)</f>
        <v>397.13</v>
      </c>
      <c r="U17" s="121">
        <f>SUM(U5:U16)</f>
        <v>2960</v>
      </c>
    </row>
    <row r="18" ht="15">
      <c r="N18" s="182"/>
    </row>
    <row r="19" ht="15">
      <c r="N19" s="182"/>
    </row>
    <row r="40" spans="1:5" ht="15">
      <c r="A40" s="274"/>
      <c r="B40" s="276"/>
      <c r="C40" s="277"/>
      <c r="D40" s="277"/>
      <c r="E40"/>
    </row>
    <row r="41" spans="1:5" ht="15">
      <c r="A41" s="3"/>
      <c r="B41" s="271"/>
      <c r="C41" s="272"/>
      <c r="D41" s="272"/>
      <c r="E41" s="272"/>
    </row>
    <row r="42" spans="1:5" ht="15">
      <c r="A42" s="3"/>
      <c r="B42" s="270"/>
      <c r="C42"/>
      <c r="D42"/>
      <c r="E42" s="270"/>
    </row>
    <row r="43" spans="1:5" ht="15">
      <c r="A43" s="3"/>
      <c r="B43" s="270"/>
      <c r="C43"/>
      <c r="D43"/>
      <c r="E43" s="270"/>
    </row>
    <row r="44" spans="1:5" ht="15">
      <c r="A44" s="275"/>
      <c r="B44" s="7"/>
      <c r="C44"/>
      <c r="D44"/>
      <c r="E44" s="273"/>
    </row>
  </sheetData>
  <mergeCells count="1">
    <mergeCell ref="B40:D40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N62"/>
  <sheetViews>
    <sheetView zoomScale="75" zoomScaleNormal="75" workbookViewId="0" topLeftCell="A19">
      <selection activeCell="P58" sqref="P58"/>
    </sheetView>
  </sheetViews>
  <sheetFormatPr defaultColWidth="11.5546875" defaultRowHeight="15"/>
  <cols>
    <col min="1" max="1" width="14.3359375" style="0" bestFit="1" customWidth="1"/>
    <col min="2" max="2" width="8.6640625" style="0" customWidth="1"/>
    <col min="3" max="3" width="5.10546875" style="0" bestFit="1" customWidth="1"/>
    <col min="4" max="4" width="8.6640625" style="0" customWidth="1"/>
    <col min="5" max="5" width="5.5546875" style="0" bestFit="1" customWidth="1"/>
    <col min="6" max="6" width="10.3359375" style="42" bestFit="1" customWidth="1"/>
    <col min="7" max="7" width="8.88671875" style="42" customWidth="1"/>
    <col min="8" max="8" width="10.5546875" style="42" customWidth="1"/>
    <col min="9" max="9" width="8.88671875" style="42" customWidth="1"/>
    <col min="10" max="10" width="9.10546875" style="42" bestFit="1" customWidth="1"/>
    <col min="11" max="15" width="8.88671875" style="42" customWidth="1"/>
    <col min="16" max="16384" width="8.6640625" style="0" customWidth="1"/>
  </cols>
  <sheetData>
    <row r="1" ht="15">
      <c r="J1" s="42" t="s">
        <v>92</v>
      </c>
    </row>
    <row r="2" spans="6:12" ht="15.75" thickBot="1">
      <c r="F2" s="278" t="s">
        <v>90</v>
      </c>
      <c r="G2" s="278"/>
      <c r="H2" s="278"/>
      <c r="I2" s="278"/>
      <c r="J2" s="268" t="s">
        <v>91</v>
      </c>
      <c r="K2" s="269"/>
      <c r="L2" s="269"/>
    </row>
    <row r="3" spans="1:14" ht="15">
      <c r="A3" s="201" t="s">
        <v>72</v>
      </c>
      <c r="B3" s="186">
        <v>2003</v>
      </c>
      <c r="C3" s="187"/>
      <c r="D3" s="186">
        <v>2004</v>
      </c>
      <c r="E3" s="216"/>
      <c r="F3" s="186">
        <v>2005</v>
      </c>
      <c r="G3" s="216"/>
      <c r="H3" s="186">
        <v>2006</v>
      </c>
      <c r="I3" s="216"/>
      <c r="J3" s="210"/>
      <c r="K3" s="210"/>
      <c r="L3" s="210"/>
      <c r="M3" s="210"/>
      <c r="N3" s="210"/>
    </row>
    <row r="4" spans="2:14" ht="15">
      <c r="B4" s="188" t="s">
        <v>38</v>
      </c>
      <c r="C4" s="189"/>
      <c r="D4" s="188" t="s">
        <v>38</v>
      </c>
      <c r="E4" s="217"/>
      <c r="F4" s="188" t="s">
        <v>38</v>
      </c>
      <c r="G4" s="217"/>
      <c r="H4" s="188" t="s">
        <v>38</v>
      </c>
      <c r="I4" s="217"/>
      <c r="J4" s="209"/>
      <c r="K4" s="209"/>
      <c r="L4" s="209"/>
      <c r="M4" s="211"/>
      <c r="N4" s="209"/>
    </row>
    <row r="5" spans="1:14" ht="15.75" thickBot="1">
      <c r="A5" s="4" t="s">
        <v>55</v>
      </c>
      <c r="B5" s="190" t="s">
        <v>41</v>
      </c>
      <c r="C5" s="191" t="s">
        <v>40</v>
      </c>
      <c r="D5" s="190" t="s">
        <v>41</v>
      </c>
      <c r="E5" s="218" t="s">
        <v>40</v>
      </c>
      <c r="F5" s="190" t="s">
        <v>41</v>
      </c>
      <c r="G5" s="218" t="s">
        <v>40</v>
      </c>
      <c r="H5" s="190" t="s">
        <v>41</v>
      </c>
      <c r="I5" s="218" t="s">
        <v>40</v>
      </c>
      <c r="J5" s="209"/>
      <c r="K5" s="209"/>
      <c r="L5" s="209"/>
      <c r="M5" s="211"/>
      <c r="N5" s="209"/>
    </row>
    <row r="6" spans="1:12" ht="15">
      <c r="A6" s="2" t="s">
        <v>42</v>
      </c>
      <c r="B6" s="207">
        <v>65.26</v>
      </c>
      <c r="C6" s="42">
        <v>449</v>
      </c>
      <c r="D6" s="116">
        <v>49.07</v>
      </c>
      <c r="E6" s="219">
        <v>283</v>
      </c>
      <c r="F6" s="116">
        <v>52.97</v>
      </c>
      <c r="G6" s="219">
        <v>312</v>
      </c>
      <c r="H6" s="116">
        <v>66.11</v>
      </c>
      <c r="I6" s="219">
        <v>348</v>
      </c>
      <c r="J6" s="213"/>
      <c r="K6" s="212"/>
      <c r="L6" s="213"/>
    </row>
    <row r="7" spans="1:9" ht="15">
      <c r="A7" s="2" t="s">
        <v>43</v>
      </c>
      <c r="B7" s="207">
        <v>61.6</v>
      </c>
      <c r="C7" s="42">
        <v>444</v>
      </c>
      <c r="D7" s="116">
        <v>56.33</v>
      </c>
      <c r="E7" s="219">
        <v>337</v>
      </c>
      <c r="F7" s="116">
        <v>48.93</v>
      </c>
      <c r="G7" s="219">
        <v>281</v>
      </c>
      <c r="H7" s="116">
        <v>62.87</v>
      </c>
      <c r="I7" s="219">
        <v>326</v>
      </c>
    </row>
    <row r="8" spans="1:9" ht="15">
      <c r="A8" s="2" t="s">
        <v>44</v>
      </c>
      <c r="B8" s="207">
        <v>45.31</v>
      </c>
      <c r="C8" s="42">
        <v>307</v>
      </c>
      <c r="D8" s="116">
        <v>63.3</v>
      </c>
      <c r="E8" s="219">
        <v>389</v>
      </c>
      <c r="F8" s="116">
        <v>57.69</v>
      </c>
      <c r="G8" s="219">
        <v>346</v>
      </c>
      <c r="H8" s="116">
        <v>64.1</v>
      </c>
      <c r="I8" s="219">
        <v>334</v>
      </c>
    </row>
    <row r="9" spans="1:9" ht="15">
      <c r="A9" s="2" t="s">
        <v>56</v>
      </c>
      <c r="B9" s="207">
        <v>24.93</v>
      </c>
      <c r="C9" s="42">
        <v>158</v>
      </c>
      <c r="D9" s="116">
        <v>50.41</v>
      </c>
      <c r="E9" s="219">
        <v>293</v>
      </c>
      <c r="F9" s="116">
        <v>54.05</v>
      </c>
      <c r="G9" s="219">
        <v>319</v>
      </c>
      <c r="H9" s="116">
        <v>66.25</v>
      </c>
      <c r="I9" s="219">
        <v>348</v>
      </c>
    </row>
    <row r="10" spans="1:9" ht="15">
      <c r="A10" s="2" t="s">
        <v>46</v>
      </c>
      <c r="B10" s="207">
        <v>22.74</v>
      </c>
      <c r="C10" s="42">
        <v>142</v>
      </c>
      <c r="D10" s="116">
        <v>66.13</v>
      </c>
      <c r="E10" s="219">
        <v>410</v>
      </c>
      <c r="F10" s="116">
        <v>55.94</v>
      </c>
      <c r="G10" s="219">
        <v>333</v>
      </c>
      <c r="H10" s="116">
        <v>72.57</v>
      </c>
      <c r="I10" s="219">
        <v>389</v>
      </c>
    </row>
    <row r="11" spans="1:9" ht="15">
      <c r="A11" s="2" t="s">
        <v>47</v>
      </c>
      <c r="B11" s="207">
        <v>34.78</v>
      </c>
      <c r="C11" s="42">
        <v>230</v>
      </c>
      <c r="D11" s="116">
        <v>48.4</v>
      </c>
      <c r="E11" s="219">
        <v>278</v>
      </c>
      <c r="F11" s="116">
        <v>47.04</v>
      </c>
      <c r="G11" s="219">
        <v>267</v>
      </c>
      <c r="H11" s="116">
        <v>52.85</v>
      </c>
      <c r="I11" s="219">
        <v>261</v>
      </c>
    </row>
    <row r="12" spans="1:9" ht="15">
      <c r="A12" s="2" t="s">
        <v>48</v>
      </c>
      <c r="B12" s="207">
        <v>38.33</v>
      </c>
      <c r="C12" s="42">
        <v>256</v>
      </c>
      <c r="D12" s="116">
        <v>48.8</v>
      </c>
      <c r="E12" s="219">
        <v>281</v>
      </c>
      <c r="F12" s="116">
        <v>45.97</v>
      </c>
      <c r="G12" s="219">
        <v>259</v>
      </c>
      <c r="H12" s="116">
        <v>52.24</v>
      </c>
      <c r="I12" s="219">
        <v>257</v>
      </c>
    </row>
    <row r="13" spans="1:9" ht="15">
      <c r="A13" s="2" t="s">
        <v>49</v>
      </c>
      <c r="B13" s="207"/>
      <c r="C13" s="42"/>
      <c r="D13" s="116">
        <v>45.58</v>
      </c>
      <c r="E13" s="219">
        <v>257</v>
      </c>
      <c r="F13" s="116">
        <v>45.02</v>
      </c>
      <c r="G13" s="219">
        <v>252</v>
      </c>
      <c r="H13" s="116">
        <v>43</v>
      </c>
      <c r="I13" s="219">
        <v>197</v>
      </c>
    </row>
    <row r="14" spans="1:9" ht="15">
      <c r="A14" s="2" t="s">
        <v>50</v>
      </c>
      <c r="B14" s="207"/>
      <c r="C14" s="42"/>
      <c r="D14" s="116">
        <v>53.64</v>
      </c>
      <c r="E14" s="219">
        <v>317</v>
      </c>
      <c r="F14" s="116">
        <v>54.99</v>
      </c>
      <c r="G14" s="219">
        <v>326</v>
      </c>
      <c r="H14" s="116">
        <v>62.54</v>
      </c>
      <c r="I14" s="219">
        <v>322</v>
      </c>
    </row>
    <row r="15" spans="1:9" ht="15">
      <c r="A15" s="2" t="s">
        <v>51</v>
      </c>
      <c r="B15" s="207">
        <v>86.2</v>
      </c>
      <c r="C15" s="42">
        <v>606</v>
      </c>
      <c r="D15" s="116">
        <v>53.1</v>
      </c>
      <c r="E15" s="219">
        <v>313</v>
      </c>
      <c r="F15" s="116">
        <v>54.32</v>
      </c>
      <c r="G15" s="219">
        <v>321</v>
      </c>
      <c r="H15" s="116">
        <v>63.63</v>
      </c>
      <c r="I15" s="219">
        <v>329</v>
      </c>
    </row>
    <row r="16" spans="1:9" ht="15">
      <c r="A16" s="2" t="s">
        <v>52</v>
      </c>
      <c r="B16" s="207">
        <v>80.18</v>
      </c>
      <c r="C16" s="42">
        <v>562</v>
      </c>
      <c r="D16" s="116">
        <v>55.24</v>
      </c>
      <c r="E16" s="219">
        <v>329</v>
      </c>
      <c r="F16" s="116">
        <v>58.67</v>
      </c>
      <c r="G16" s="219">
        <v>366</v>
      </c>
      <c r="H16" s="116"/>
      <c r="I16" s="219"/>
    </row>
    <row r="17" spans="1:9" ht="15.75" thickBot="1">
      <c r="A17" s="2" t="s">
        <v>53</v>
      </c>
      <c r="B17" s="207">
        <v>98.37</v>
      </c>
      <c r="C17" s="42">
        <v>695</v>
      </c>
      <c r="D17" s="192">
        <v>65.59</v>
      </c>
      <c r="E17" s="220">
        <v>406</v>
      </c>
      <c r="F17" s="192">
        <v>64.69</v>
      </c>
      <c r="G17" s="220">
        <v>358</v>
      </c>
      <c r="H17" s="192"/>
      <c r="I17" s="220"/>
    </row>
    <row r="18" spans="2:14" ht="15.75" thickBot="1">
      <c r="B18" s="208">
        <f aca="true" t="shared" si="0" ref="B18:G18">SUM(B6:B17)</f>
        <v>557.7</v>
      </c>
      <c r="C18" s="45">
        <f t="shared" si="0"/>
        <v>3849</v>
      </c>
      <c r="D18" s="178">
        <f t="shared" si="0"/>
        <v>655.59</v>
      </c>
      <c r="E18" s="221">
        <f t="shared" si="0"/>
        <v>3893</v>
      </c>
      <c r="F18" s="178">
        <f t="shared" si="0"/>
        <v>640.28</v>
      </c>
      <c r="G18" s="221">
        <f t="shared" si="0"/>
        <v>3740</v>
      </c>
      <c r="H18" s="178">
        <f>SUM(H6:H17)</f>
        <v>606.16</v>
      </c>
      <c r="I18" s="221">
        <f>SUM(I6:I17)</f>
        <v>3111</v>
      </c>
      <c r="J18" s="215"/>
      <c r="K18" s="214"/>
      <c r="L18" s="215"/>
      <c r="M18" s="215"/>
      <c r="N18" s="215"/>
    </row>
    <row r="19" spans="2:3" ht="15">
      <c r="B19" s="3"/>
      <c r="C19" s="9"/>
    </row>
    <row r="21" ht="15">
      <c r="B21" t="s">
        <v>87</v>
      </c>
    </row>
    <row r="22" ht="15">
      <c r="B22" t="s">
        <v>88</v>
      </c>
    </row>
    <row r="23" ht="15">
      <c r="B23" t="s">
        <v>89</v>
      </c>
    </row>
    <row r="24" ht="15">
      <c r="B24" t="s">
        <v>94</v>
      </c>
    </row>
    <row r="25" ht="15">
      <c r="J25" s="269" t="s">
        <v>96</v>
      </c>
    </row>
    <row r="26" spans="10:12" ht="15">
      <c r="J26" s="269" t="s">
        <v>95</v>
      </c>
      <c r="K26" s="269"/>
      <c r="L26" s="269"/>
    </row>
    <row r="27" spans="6:9" ht="15.75" thickBot="1">
      <c r="F27" s="278" t="s">
        <v>93</v>
      </c>
      <c r="G27" s="278"/>
      <c r="H27" s="278"/>
      <c r="I27" s="278"/>
    </row>
    <row r="28" spans="1:14" ht="15">
      <c r="A28" s="201" t="s">
        <v>72</v>
      </c>
      <c r="B28" s="186">
        <v>2003</v>
      </c>
      <c r="C28" s="187"/>
      <c r="D28" s="186">
        <v>2004</v>
      </c>
      <c r="E28" s="216"/>
      <c r="F28" s="186">
        <v>2005</v>
      </c>
      <c r="G28" s="216"/>
      <c r="H28" s="186">
        <v>2006</v>
      </c>
      <c r="I28" s="216"/>
      <c r="J28" s="186">
        <v>2007</v>
      </c>
      <c r="K28" s="216"/>
      <c r="L28" s="210"/>
      <c r="M28" s="210"/>
      <c r="N28" s="210"/>
    </row>
    <row r="29" spans="2:14" ht="15">
      <c r="B29" s="188" t="s">
        <v>38</v>
      </c>
      <c r="C29" s="189"/>
      <c r="D29" s="188" t="s">
        <v>38</v>
      </c>
      <c r="E29" s="217"/>
      <c r="F29" s="188" t="s">
        <v>38</v>
      </c>
      <c r="G29" s="217"/>
      <c r="H29" s="188" t="s">
        <v>38</v>
      </c>
      <c r="I29" s="217"/>
      <c r="J29" s="188" t="s">
        <v>38</v>
      </c>
      <c r="K29" s="217"/>
      <c r="L29" s="209"/>
      <c r="M29" s="211"/>
      <c r="N29" s="209"/>
    </row>
    <row r="30" spans="1:14" ht="15.75" thickBot="1">
      <c r="A30" s="4" t="s">
        <v>55</v>
      </c>
      <c r="B30" s="190" t="s">
        <v>41</v>
      </c>
      <c r="C30" s="191" t="s">
        <v>40</v>
      </c>
      <c r="D30" s="190" t="s">
        <v>41</v>
      </c>
      <c r="E30" s="218" t="s">
        <v>40</v>
      </c>
      <c r="F30" s="190" t="s">
        <v>41</v>
      </c>
      <c r="G30" s="218" t="s">
        <v>40</v>
      </c>
      <c r="H30" s="190" t="s">
        <v>41</v>
      </c>
      <c r="I30" s="218" t="s">
        <v>40</v>
      </c>
      <c r="J30" s="190" t="s">
        <v>41</v>
      </c>
      <c r="K30" s="218" t="s">
        <v>40</v>
      </c>
      <c r="L30" s="209"/>
      <c r="M30" s="211"/>
      <c r="N30" s="209"/>
    </row>
    <row r="31" spans="1:12" ht="15">
      <c r="A31" s="2" t="s">
        <v>42</v>
      </c>
      <c r="B31" s="207"/>
      <c r="C31" s="42"/>
      <c r="D31" s="116"/>
      <c r="E31" s="219"/>
      <c r="F31" s="116"/>
      <c r="G31" s="219"/>
      <c r="H31" s="116">
        <v>1358.12</v>
      </c>
      <c r="I31" s="219">
        <v>13920</v>
      </c>
      <c r="J31" s="116">
        <v>1844.66</v>
      </c>
      <c r="K31" s="219">
        <v>18720</v>
      </c>
      <c r="L31" s="213"/>
    </row>
    <row r="32" spans="1:11" ht="15">
      <c r="A32" s="2" t="s">
        <v>43</v>
      </c>
      <c r="B32" s="207"/>
      <c r="C32" s="42"/>
      <c r="D32" s="116"/>
      <c r="E32" s="219"/>
      <c r="F32" s="116"/>
      <c r="G32" s="219"/>
      <c r="H32" s="116">
        <v>1305.82</v>
      </c>
      <c r="I32" s="219">
        <v>13040</v>
      </c>
      <c r="J32" s="116">
        <v>1199.99</v>
      </c>
      <c r="K32" s="219">
        <v>10480</v>
      </c>
    </row>
    <row r="33" spans="1:11" ht="15">
      <c r="A33" s="2" t="s">
        <v>44</v>
      </c>
      <c r="B33" s="207"/>
      <c r="C33" s="42"/>
      <c r="D33" s="116"/>
      <c r="E33" s="219"/>
      <c r="F33" s="116"/>
      <c r="G33" s="219"/>
      <c r="H33" s="116">
        <v>1337.45</v>
      </c>
      <c r="I33" s="219">
        <v>13360</v>
      </c>
      <c r="J33" s="116">
        <v>1398.69</v>
      </c>
      <c r="K33" s="219">
        <v>13080</v>
      </c>
    </row>
    <row r="34" spans="1:11" ht="15">
      <c r="A34" s="2" t="s">
        <v>56</v>
      </c>
      <c r="B34" s="207"/>
      <c r="C34" s="42"/>
      <c r="D34" s="116"/>
      <c r="E34" s="219"/>
      <c r="F34" s="116"/>
      <c r="G34" s="219"/>
      <c r="H34" s="116">
        <v>1373.84</v>
      </c>
      <c r="I34" s="219">
        <v>13920</v>
      </c>
      <c r="J34" s="116"/>
      <c r="K34" s="219"/>
    </row>
    <row r="35" spans="1:11" ht="15">
      <c r="A35" s="2" t="s">
        <v>46</v>
      </c>
      <c r="B35" s="207"/>
      <c r="C35" s="42"/>
      <c r="D35" s="116"/>
      <c r="E35" s="219"/>
      <c r="F35" s="116"/>
      <c r="G35" s="219"/>
      <c r="H35" s="116">
        <v>1480.36</v>
      </c>
      <c r="I35" s="219">
        <v>15560</v>
      </c>
      <c r="J35" s="116"/>
      <c r="K35" s="219"/>
    </row>
    <row r="36" spans="1:11" ht="15">
      <c r="A36" s="2" t="s">
        <v>47</v>
      </c>
      <c r="B36" s="207"/>
      <c r="C36" s="42"/>
      <c r="D36" s="116"/>
      <c r="E36" s="219"/>
      <c r="F36" s="116"/>
      <c r="G36" s="219"/>
      <c r="H36" s="116">
        <v>1147.78</v>
      </c>
      <c r="I36" s="219">
        <v>10440</v>
      </c>
      <c r="J36" s="116"/>
      <c r="K36" s="219"/>
    </row>
    <row r="37" spans="1:11" ht="15">
      <c r="A37" s="2" t="s">
        <v>48</v>
      </c>
      <c r="B37" s="207"/>
      <c r="C37" s="42"/>
      <c r="D37" s="116"/>
      <c r="E37" s="219"/>
      <c r="F37" s="116"/>
      <c r="G37" s="219"/>
      <c r="H37" s="116">
        <v>1137.38</v>
      </c>
      <c r="I37" s="219">
        <v>10280</v>
      </c>
      <c r="J37" s="116"/>
      <c r="K37" s="219"/>
    </row>
    <row r="38" spans="1:11" ht="15">
      <c r="A38" s="2" t="s">
        <v>49</v>
      </c>
      <c r="B38" s="207"/>
      <c r="C38" s="42"/>
      <c r="D38" s="116"/>
      <c r="E38" s="219"/>
      <c r="F38" s="116"/>
      <c r="G38" s="219"/>
      <c r="H38" s="116">
        <v>981.49</v>
      </c>
      <c r="I38" s="219">
        <v>7880</v>
      </c>
      <c r="J38" s="116"/>
      <c r="K38" s="219"/>
    </row>
    <row r="39" spans="1:11" ht="15">
      <c r="A39" s="2" t="s">
        <v>50</v>
      </c>
      <c r="B39" s="207"/>
      <c r="C39" s="42"/>
      <c r="D39" s="116"/>
      <c r="E39" s="219"/>
      <c r="F39" s="116"/>
      <c r="G39" s="219"/>
      <c r="H39" s="116">
        <v>1306.28</v>
      </c>
      <c r="I39" s="219">
        <v>12880</v>
      </c>
      <c r="J39" s="116"/>
      <c r="K39" s="219"/>
    </row>
    <row r="40" spans="1:11" ht="15">
      <c r="A40" s="2" t="s">
        <v>51</v>
      </c>
      <c r="B40" s="207"/>
      <c r="C40" s="42"/>
      <c r="D40" s="116"/>
      <c r="E40" s="219"/>
      <c r="F40" s="116">
        <v>1073.93</v>
      </c>
      <c r="G40" s="219">
        <v>12840</v>
      </c>
      <c r="H40" s="116">
        <v>1324.46</v>
      </c>
      <c r="I40" s="219">
        <v>13160</v>
      </c>
      <c r="J40" s="116"/>
      <c r="K40" s="219"/>
    </row>
    <row r="41" spans="1:11" ht="15">
      <c r="A41" s="2" t="s">
        <v>52</v>
      </c>
      <c r="B41" s="207"/>
      <c r="C41" s="42"/>
      <c r="D41" s="116"/>
      <c r="E41" s="219"/>
      <c r="F41" s="116">
        <v>1232.03</v>
      </c>
      <c r="G41" s="219">
        <v>14640</v>
      </c>
      <c r="H41" s="116">
        <v>1276.73</v>
      </c>
      <c r="I41" s="219">
        <v>12280</v>
      </c>
      <c r="J41" s="116"/>
      <c r="K41" s="219"/>
    </row>
    <row r="42" spans="1:11" ht="15.75" thickBot="1">
      <c r="A42" s="2" t="s">
        <v>53</v>
      </c>
      <c r="B42" s="207"/>
      <c r="C42" s="42"/>
      <c r="D42" s="192"/>
      <c r="E42" s="220"/>
      <c r="F42" s="192">
        <v>1324.23</v>
      </c>
      <c r="G42" s="220">
        <v>14320</v>
      </c>
      <c r="H42" s="192" t="s">
        <v>97</v>
      </c>
      <c r="I42" s="220"/>
      <c r="J42" s="192"/>
      <c r="K42" s="220"/>
    </row>
    <row r="43" spans="2:14" ht="15.75" thickBot="1">
      <c r="B43" s="208">
        <f aca="true" t="shared" si="1" ref="B43:I43">SUM(B31:B42)</f>
        <v>0</v>
      </c>
      <c r="C43" s="45">
        <f t="shared" si="1"/>
        <v>0</v>
      </c>
      <c r="D43" s="178">
        <f t="shared" si="1"/>
        <v>0</v>
      </c>
      <c r="E43" s="221">
        <f t="shared" si="1"/>
        <v>0</v>
      </c>
      <c r="F43" s="178">
        <f t="shared" si="1"/>
        <v>3630.19</v>
      </c>
      <c r="G43" s="221">
        <f t="shared" si="1"/>
        <v>41800</v>
      </c>
      <c r="H43" s="178">
        <f t="shared" si="1"/>
        <v>14029.71</v>
      </c>
      <c r="I43" s="221">
        <f t="shared" si="1"/>
        <v>136720</v>
      </c>
      <c r="J43" s="178">
        <f>SUM(J31:J42)</f>
        <v>4443.34</v>
      </c>
      <c r="K43" s="221">
        <f>SUM(K31:K42)</f>
        <v>42280</v>
      </c>
      <c r="L43" s="215"/>
      <c r="M43" s="215"/>
      <c r="N43" s="215"/>
    </row>
    <row r="44" spans="2:3" ht="15">
      <c r="B44" s="3"/>
      <c r="C44" s="9"/>
    </row>
    <row r="51" ht="15">
      <c r="A51" t="s">
        <v>25</v>
      </c>
    </row>
    <row r="58" spans="1:4" ht="15">
      <c r="A58" s="274"/>
      <c r="B58" s="276"/>
      <c r="C58" s="277"/>
      <c r="D58" s="277"/>
    </row>
    <row r="59" spans="1:5" ht="15">
      <c r="A59" s="3"/>
      <c r="B59" s="271"/>
      <c r="C59" s="272"/>
      <c r="D59" s="272"/>
      <c r="E59" s="272"/>
    </row>
    <row r="60" spans="1:5" ht="15">
      <c r="A60" s="3"/>
      <c r="B60" s="270"/>
      <c r="E60" s="270"/>
    </row>
    <row r="61" spans="1:5" ht="15">
      <c r="A61" s="3"/>
      <c r="B61" s="270"/>
      <c r="E61" s="270"/>
    </row>
    <row r="62" spans="1:5" ht="15">
      <c r="A62" s="275"/>
      <c r="B62" s="7"/>
      <c r="E62" s="273"/>
    </row>
  </sheetData>
  <mergeCells count="3">
    <mergeCell ref="F2:I2"/>
    <mergeCell ref="F27:I27"/>
    <mergeCell ref="B58:D58"/>
  </mergeCells>
  <printOptions gridLines="1"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25" sqref="A25:E29"/>
    </sheetView>
  </sheetViews>
  <sheetFormatPr defaultColWidth="11.5546875" defaultRowHeight="15"/>
  <cols>
    <col min="2" max="4" width="8.6640625" style="0" customWidth="1"/>
    <col min="5" max="5" width="8.88671875" style="13" customWidth="1"/>
    <col min="6" max="16384" width="8.6640625" style="0" customWidth="1"/>
  </cols>
  <sheetData>
    <row r="1" spans="1:7" ht="15">
      <c r="A1" s="243" t="s">
        <v>72</v>
      </c>
      <c r="B1" s="244">
        <v>2005</v>
      </c>
      <c r="C1" s="250"/>
      <c r="D1" s="244">
        <v>2006</v>
      </c>
      <c r="E1" s="261"/>
      <c r="F1" s="244">
        <v>2007</v>
      </c>
      <c r="G1" s="261"/>
    </row>
    <row r="2" spans="1:7" ht="15">
      <c r="A2" s="245"/>
      <c r="B2" s="246" t="s">
        <v>38</v>
      </c>
      <c r="C2" s="251"/>
      <c r="D2" s="246" t="s">
        <v>38</v>
      </c>
      <c r="E2" s="262"/>
      <c r="F2" s="246" t="s">
        <v>38</v>
      </c>
      <c r="G2" s="262"/>
    </row>
    <row r="3" spans="1:7" ht="15.75" thickBot="1">
      <c r="A3" s="247" t="s">
        <v>55</v>
      </c>
      <c r="B3" s="248" t="s">
        <v>41</v>
      </c>
      <c r="C3" s="252" t="s">
        <v>40</v>
      </c>
      <c r="D3" s="248" t="s">
        <v>41</v>
      </c>
      <c r="E3" s="263" t="s">
        <v>40</v>
      </c>
      <c r="F3" s="248" t="s">
        <v>41</v>
      </c>
      <c r="G3" s="263" t="s">
        <v>40</v>
      </c>
    </row>
    <row r="4" spans="1:7" ht="15">
      <c r="A4" s="249" t="s">
        <v>42</v>
      </c>
      <c r="B4" s="253"/>
      <c r="C4" s="254"/>
      <c r="D4" s="253">
        <v>799.26</v>
      </c>
      <c r="E4" s="264">
        <v>5120</v>
      </c>
      <c r="F4" s="253">
        <v>287.91</v>
      </c>
      <c r="G4" s="264">
        <v>1880</v>
      </c>
    </row>
    <row r="5" spans="1:7" ht="15">
      <c r="A5" s="249" t="s">
        <v>43</v>
      </c>
      <c r="B5" s="253"/>
      <c r="C5" s="254"/>
      <c r="D5" s="253">
        <v>776.68</v>
      </c>
      <c r="E5" s="264">
        <v>4960</v>
      </c>
      <c r="F5" s="253">
        <v>405.75</v>
      </c>
      <c r="G5" s="264">
        <v>2600</v>
      </c>
    </row>
    <row r="6" spans="1:7" ht="15">
      <c r="A6" s="249" t="s">
        <v>44</v>
      </c>
      <c r="B6" s="253"/>
      <c r="C6" s="254"/>
      <c r="D6" s="253">
        <v>561.04</v>
      </c>
      <c r="E6" s="264">
        <v>3560</v>
      </c>
      <c r="F6" s="253">
        <v>707.27</v>
      </c>
      <c r="G6" s="264">
        <v>4600</v>
      </c>
    </row>
    <row r="7" spans="1:7" ht="15">
      <c r="A7" s="249" t="s">
        <v>56</v>
      </c>
      <c r="B7" s="253"/>
      <c r="C7" s="254"/>
      <c r="D7" s="253">
        <v>616.49</v>
      </c>
      <c r="E7" s="264">
        <v>3920</v>
      </c>
      <c r="F7" s="253"/>
      <c r="G7" s="264"/>
    </row>
    <row r="8" spans="1:7" ht="15">
      <c r="A8" s="249" t="s">
        <v>46</v>
      </c>
      <c r="B8" s="253"/>
      <c r="C8" s="254"/>
      <c r="D8" s="253">
        <v>598</v>
      </c>
      <c r="E8" s="264">
        <v>3800</v>
      </c>
      <c r="F8" s="253"/>
      <c r="G8" s="264"/>
    </row>
    <row r="9" spans="1:7" ht="15">
      <c r="A9" s="249" t="s">
        <v>47</v>
      </c>
      <c r="B9" s="253"/>
      <c r="C9" s="254"/>
      <c r="D9" s="253">
        <v>406.99</v>
      </c>
      <c r="E9" s="264">
        <v>2560</v>
      </c>
      <c r="F9" s="253"/>
      <c r="G9" s="264"/>
    </row>
    <row r="10" spans="1:7" ht="15">
      <c r="A10" s="249" t="s">
        <v>48</v>
      </c>
      <c r="B10" s="253"/>
      <c r="C10" s="254"/>
      <c r="D10" s="253">
        <v>388.5</v>
      </c>
      <c r="E10" s="264">
        <v>2440</v>
      </c>
      <c r="F10" s="253"/>
      <c r="G10" s="264"/>
    </row>
    <row r="11" spans="1:7" ht="15">
      <c r="A11" s="249" t="s">
        <v>49</v>
      </c>
      <c r="B11" s="253"/>
      <c r="C11" s="254"/>
      <c r="D11" s="253">
        <v>259.11</v>
      </c>
      <c r="E11" s="264">
        <v>1600</v>
      </c>
      <c r="F11" s="253"/>
      <c r="G11" s="264"/>
    </row>
    <row r="12" spans="1:7" ht="15">
      <c r="A12" s="249" t="s">
        <v>50</v>
      </c>
      <c r="B12" s="253"/>
      <c r="C12" s="254"/>
      <c r="D12" s="253">
        <v>589.17</v>
      </c>
      <c r="E12" s="264">
        <v>3720</v>
      </c>
      <c r="F12" s="253"/>
      <c r="G12" s="264"/>
    </row>
    <row r="13" spans="1:7" ht="15">
      <c r="A13" s="249" t="s">
        <v>51</v>
      </c>
      <c r="B13" s="253"/>
      <c r="C13" s="254"/>
      <c r="D13" s="253">
        <v>644.97</v>
      </c>
      <c r="E13" s="264">
        <v>4080</v>
      </c>
      <c r="F13" s="253"/>
      <c r="G13" s="264"/>
    </row>
    <row r="14" spans="1:7" ht="15">
      <c r="A14" s="249" t="s">
        <v>52</v>
      </c>
      <c r="B14" s="253">
        <v>516.06</v>
      </c>
      <c r="C14" s="254">
        <v>3760</v>
      </c>
      <c r="D14" s="253">
        <v>500.85</v>
      </c>
      <c r="E14" s="264">
        <v>3160</v>
      </c>
      <c r="F14" s="253"/>
      <c r="G14" s="264"/>
    </row>
    <row r="15" spans="1:7" ht="15.75" thickBot="1">
      <c r="A15" s="249" t="s">
        <v>53</v>
      </c>
      <c r="B15" s="253">
        <v>623.36</v>
      </c>
      <c r="C15" s="254">
        <v>4160</v>
      </c>
      <c r="D15" s="253">
        <v>399.77</v>
      </c>
      <c r="E15" s="264">
        <v>2680</v>
      </c>
      <c r="F15" s="253"/>
      <c r="G15" s="264"/>
    </row>
    <row r="16" spans="1:7" ht="15.75" thickBot="1">
      <c r="A16" s="245"/>
      <c r="B16" s="255">
        <f aca="true" t="shared" si="0" ref="B16:G16">SUM(B4:B15)</f>
        <v>1139.42</v>
      </c>
      <c r="C16" s="256">
        <f t="shared" si="0"/>
        <v>7920</v>
      </c>
      <c r="D16" s="255">
        <f t="shared" si="0"/>
        <v>6540.83</v>
      </c>
      <c r="E16" s="265">
        <f t="shared" si="0"/>
        <v>41600</v>
      </c>
      <c r="F16" s="255">
        <f t="shared" si="0"/>
        <v>1400.93</v>
      </c>
      <c r="G16" s="265">
        <f t="shared" si="0"/>
        <v>9080</v>
      </c>
    </row>
    <row r="17" ht="15">
      <c r="G17" s="13"/>
    </row>
    <row r="25" spans="1:5" ht="15">
      <c r="A25" s="274"/>
      <c r="B25" s="276"/>
      <c r="C25" s="277"/>
      <c r="D25" s="277"/>
      <c r="E25"/>
    </row>
    <row r="26" spans="1:5" ht="15">
      <c r="A26" s="3"/>
      <c r="B26" s="271"/>
      <c r="C26" s="272"/>
      <c r="D26" s="272"/>
      <c r="E26" s="272"/>
    </row>
    <row r="27" spans="1:5" ht="15">
      <c r="A27" s="3"/>
      <c r="B27" s="270"/>
      <c r="E27" s="270"/>
    </row>
    <row r="28" spans="1:5" ht="15">
      <c r="A28" s="3"/>
      <c r="B28" s="270"/>
      <c r="E28" s="270"/>
    </row>
    <row r="29" spans="1:5" ht="15">
      <c r="A29" s="275"/>
      <c r="B29" s="7"/>
      <c r="E29" s="273"/>
    </row>
  </sheetData>
  <mergeCells count="1">
    <mergeCell ref="B25:D25"/>
  </mergeCells>
  <printOptions/>
  <pageMargins left="0.75" right="0.75" top="1" bottom="1" header="0.5" footer="0.5"/>
  <pageSetup horizontalDpi="600" verticalDpi="6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1:E35"/>
  <sheetViews>
    <sheetView zoomScale="75" zoomScaleNormal="75" workbookViewId="0" topLeftCell="A1">
      <selection activeCell="A31" sqref="A31:E35"/>
    </sheetView>
  </sheetViews>
  <sheetFormatPr defaultColWidth="11.5546875" defaultRowHeight="15"/>
  <cols>
    <col min="1" max="1" width="14.3359375" style="0" bestFit="1" customWidth="1"/>
    <col min="2" max="16384" width="8.6640625" style="0" customWidth="1"/>
  </cols>
  <sheetData>
    <row r="1" spans="1:3" ht="15">
      <c r="A1" s="85" t="s">
        <v>71</v>
      </c>
      <c r="B1" s="12">
        <v>2004</v>
      </c>
      <c r="C1" s="12"/>
    </row>
    <row r="2" spans="1:3" ht="15">
      <c r="A2" s="4"/>
      <c r="B2" s="8" t="s">
        <v>38</v>
      </c>
      <c r="C2" s="5"/>
    </row>
    <row r="3" spans="1:4" ht="15">
      <c r="A3" s="4" t="s">
        <v>55</v>
      </c>
      <c r="B3" s="8" t="s">
        <v>41</v>
      </c>
      <c r="C3" s="5" t="s">
        <v>40</v>
      </c>
      <c r="D3" s="203" t="s">
        <v>83</v>
      </c>
    </row>
    <row r="4" spans="1:3" ht="15.75" thickBot="1">
      <c r="A4" s="4"/>
      <c r="B4" s="5"/>
      <c r="C4" s="5"/>
    </row>
    <row r="5" spans="1:3" ht="15">
      <c r="A5" s="2" t="s">
        <v>42</v>
      </c>
      <c r="B5" s="115">
        <v>13.48</v>
      </c>
      <c r="C5" s="118">
        <v>52</v>
      </c>
    </row>
    <row r="6" spans="1:3" ht="15">
      <c r="A6" s="2" t="s">
        <v>43</v>
      </c>
      <c r="B6" s="116">
        <v>9.84</v>
      </c>
      <c r="C6" s="91">
        <v>2</v>
      </c>
    </row>
    <row r="7" spans="1:3" ht="15">
      <c r="A7" s="2" t="s">
        <v>44</v>
      </c>
      <c r="B7" s="116">
        <v>7.11</v>
      </c>
      <c r="C7" s="91">
        <v>0</v>
      </c>
    </row>
    <row r="8" spans="1:3" ht="15">
      <c r="A8" s="2" t="s">
        <v>56</v>
      </c>
      <c r="B8" s="116"/>
      <c r="C8" s="91"/>
    </row>
    <row r="9" spans="1:3" ht="15">
      <c r="A9" s="2" t="s">
        <v>46</v>
      </c>
      <c r="B9" s="116"/>
      <c r="C9" s="91"/>
    </row>
    <row r="10" spans="1:3" ht="15">
      <c r="A10" s="2" t="s">
        <v>47</v>
      </c>
      <c r="B10" s="116"/>
      <c r="C10" s="91"/>
    </row>
    <row r="11" spans="1:3" ht="15">
      <c r="A11" s="2" t="s">
        <v>48</v>
      </c>
      <c r="B11" s="116"/>
      <c r="C11" s="91"/>
    </row>
    <row r="12" spans="1:3" ht="15">
      <c r="A12" s="2" t="s">
        <v>49</v>
      </c>
      <c r="B12" s="116"/>
      <c r="C12" s="91"/>
    </row>
    <row r="13" spans="1:3" ht="15">
      <c r="A13" s="2" t="s">
        <v>50</v>
      </c>
      <c r="B13" s="116"/>
      <c r="C13" s="91"/>
    </row>
    <row r="14" spans="1:3" ht="15">
      <c r="A14" s="2" t="s">
        <v>51</v>
      </c>
      <c r="B14" s="116"/>
      <c r="C14" s="91"/>
    </row>
    <row r="15" spans="1:3" ht="15">
      <c r="A15" s="2" t="s">
        <v>52</v>
      </c>
      <c r="B15" s="116"/>
      <c r="C15" s="91"/>
    </row>
    <row r="16" spans="1:3" ht="15.75" thickBot="1">
      <c r="A16" s="2" t="s">
        <v>53</v>
      </c>
      <c r="B16" s="116"/>
      <c r="C16" s="91"/>
    </row>
    <row r="17" spans="2:3" ht="15.75" thickBot="1">
      <c r="B17" s="202">
        <f>SUM(B5:B16)</f>
        <v>30.43</v>
      </c>
      <c r="C17" s="120">
        <f>SUM(C5:C16)</f>
        <v>54</v>
      </c>
    </row>
    <row r="31" spans="1:4" ht="15">
      <c r="A31" s="274"/>
      <c r="B31" s="276"/>
      <c r="C31" s="277"/>
      <c r="D31" s="277"/>
    </row>
    <row r="32" spans="1:5" ht="15">
      <c r="A32" s="3"/>
      <c r="B32" s="271"/>
      <c r="C32" s="272"/>
      <c r="D32" s="272"/>
      <c r="E32" s="272"/>
    </row>
    <row r="33" spans="1:5" ht="15">
      <c r="A33" s="3"/>
      <c r="B33" s="270"/>
      <c r="E33" s="270"/>
    </row>
    <row r="34" spans="1:5" ht="15">
      <c r="A34" s="3"/>
      <c r="B34" s="270"/>
      <c r="E34" s="270"/>
    </row>
    <row r="35" spans="1:5" ht="15">
      <c r="A35" s="275"/>
      <c r="B35" s="7"/>
      <c r="E35" s="273"/>
    </row>
  </sheetData>
  <mergeCells count="1">
    <mergeCell ref="B31:D31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46"/>
  <sheetViews>
    <sheetView zoomScale="75" zoomScaleNormal="75" workbookViewId="0" topLeftCell="A1">
      <pane xSplit="1" topLeftCell="B1" activePane="topRight" state="frozen"/>
      <selection pane="topLeft" activeCell="A1" sqref="A1"/>
      <selection pane="topRight" activeCell="A42" sqref="A42:E46"/>
    </sheetView>
  </sheetViews>
  <sheetFormatPr defaultColWidth="11.5546875" defaultRowHeight="15"/>
  <cols>
    <col min="1" max="1" width="14.6640625" style="3" customWidth="1"/>
    <col min="2" max="2" width="8.6640625" style="7" bestFit="1" customWidth="1"/>
    <col min="3" max="3" width="5.10546875" style="0" bestFit="1" customWidth="1"/>
    <col min="4" max="4" width="8.6640625" style="0" bestFit="1" customWidth="1"/>
    <col min="5" max="5" width="6.3359375" style="0" bestFit="1" customWidth="1"/>
    <col min="6" max="6" width="8.6640625" style="0" bestFit="1" customWidth="1"/>
    <col min="7" max="7" width="6.3359375" style="0" bestFit="1" customWidth="1"/>
    <col min="8" max="8" width="8.6640625" style="0" bestFit="1" customWidth="1"/>
    <col min="9" max="9" width="5.10546875" style="0" bestFit="1" customWidth="1"/>
    <col min="10" max="10" width="8.6640625" style="0" bestFit="1" customWidth="1"/>
    <col min="11" max="11" width="5.10546875" style="0" bestFit="1" customWidth="1"/>
    <col min="12" max="12" width="8.99609375" style="0" customWidth="1"/>
    <col min="13" max="13" width="5.10546875" style="0" bestFit="1" customWidth="1"/>
    <col min="14" max="14" width="9.10546875" style="0" bestFit="1" customWidth="1"/>
    <col min="15" max="15" width="5.5546875" style="0" bestFit="1" customWidth="1"/>
    <col min="16" max="17" width="8.6640625" style="0" customWidth="1"/>
    <col min="18" max="18" width="9.10546875" style="0" bestFit="1" customWidth="1"/>
    <col min="19" max="19" width="8.99609375" style="0" bestFit="1" customWidth="1"/>
    <col min="20" max="16384" width="8.6640625" style="0" customWidth="1"/>
  </cols>
  <sheetData>
    <row r="1" spans="1:20" s="12" customFormat="1" ht="15">
      <c r="A1" s="85" t="s">
        <v>71</v>
      </c>
      <c r="B1" s="12">
        <v>1998</v>
      </c>
      <c r="D1" s="12">
        <v>1999</v>
      </c>
      <c r="F1" s="12">
        <v>2000</v>
      </c>
      <c r="H1" s="12">
        <v>2001</v>
      </c>
      <c r="J1" s="12">
        <v>2002</v>
      </c>
      <c r="L1" s="12">
        <v>2003</v>
      </c>
      <c r="N1" s="12">
        <v>2004</v>
      </c>
      <c r="P1" s="12">
        <v>2005</v>
      </c>
      <c r="R1" s="12">
        <v>2006</v>
      </c>
      <c r="T1" s="12">
        <v>2007</v>
      </c>
    </row>
    <row r="2" spans="1:20" s="5" customFormat="1" ht="15">
      <c r="A2" s="4"/>
      <c r="B2" s="6" t="s">
        <v>38</v>
      </c>
      <c r="D2" s="6" t="s">
        <v>38</v>
      </c>
      <c r="F2" s="6" t="s">
        <v>38</v>
      </c>
      <c r="H2" s="5" t="s">
        <v>38</v>
      </c>
      <c r="J2" s="5" t="s">
        <v>38</v>
      </c>
      <c r="L2" s="8" t="s">
        <v>38</v>
      </c>
      <c r="N2" s="8" t="s">
        <v>38</v>
      </c>
      <c r="P2" s="8" t="s">
        <v>38</v>
      </c>
      <c r="R2" s="8" t="s">
        <v>38</v>
      </c>
      <c r="T2" s="8" t="s">
        <v>38</v>
      </c>
    </row>
    <row r="3" spans="1:21" s="5" customFormat="1" ht="15">
      <c r="A3" s="4" t="s">
        <v>55</v>
      </c>
      <c r="B3" s="6" t="s">
        <v>41</v>
      </c>
      <c r="C3" s="5" t="s">
        <v>40</v>
      </c>
      <c r="D3" s="6" t="s">
        <v>41</v>
      </c>
      <c r="E3" s="5" t="s">
        <v>40</v>
      </c>
      <c r="F3" s="6" t="s">
        <v>41</v>
      </c>
      <c r="G3" s="5" t="s">
        <v>40</v>
      </c>
      <c r="H3" s="5" t="s">
        <v>41</v>
      </c>
      <c r="I3" s="5" t="s">
        <v>40</v>
      </c>
      <c r="J3" s="5" t="s">
        <v>41</v>
      </c>
      <c r="K3" s="5" t="s">
        <v>40</v>
      </c>
      <c r="L3" s="8" t="s">
        <v>41</v>
      </c>
      <c r="M3" s="5" t="s">
        <v>40</v>
      </c>
      <c r="N3" s="8" t="s">
        <v>41</v>
      </c>
      <c r="O3" s="5" t="s">
        <v>40</v>
      </c>
      <c r="P3" s="8" t="s">
        <v>41</v>
      </c>
      <c r="Q3" s="5" t="s">
        <v>40</v>
      </c>
      <c r="R3" s="8" t="s">
        <v>41</v>
      </c>
      <c r="S3" s="5" t="s">
        <v>40</v>
      </c>
      <c r="T3" s="8" t="s">
        <v>41</v>
      </c>
      <c r="U3" s="5" t="s">
        <v>40</v>
      </c>
    </row>
    <row r="4" spans="1:2" s="5" customFormat="1" ht="15.75" thickBot="1">
      <c r="A4" s="4"/>
      <c r="B4" s="6"/>
    </row>
    <row r="5" spans="1:21" ht="15">
      <c r="A5" s="2" t="s">
        <v>42</v>
      </c>
      <c r="B5" s="38">
        <v>124</v>
      </c>
      <c r="C5" s="29">
        <v>900</v>
      </c>
      <c r="D5" s="38">
        <v>140</v>
      </c>
      <c r="E5" s="29">
        <v>1010</v>
      </c>
      <c r="F5" s="38">
        <v>267.49</v>
      </c>
      <c r="G5" s="29">
        <v>1900</v>
      </c>
      <c r="H5" s="107">
        <v>87.41</v>
      </c>
      <c r="I5" s="108">
        <v>670</v>
      </c>
      <c r="J5" s="107">
        <v>49.22</v>
      </c>
      <c r="K5" s="108">
        <v>360</v>
      </c>
      <c r="L5" s="114">
        <v>119.01</v>
      </c>
      <c r="M5" s="29">
        <v>840</v>
      </c>
      <c r="N5" s="115">
        <v>86.75</v>
      </c>
      <c r="O5" s="118">
        <v>610</v>
      </c>
      <c r="P5" s="115">
        <v>133.26</v>
      </c>
      <c r="Q5" s="118">
        <v>950</v>
      </c>
      <c r="R5" s="115">
        <v>61.79</v>
      </c>
      <c r="S5" s="118">
        <v>370</v>
      </c>
      <c r="T5" s="115">
        <v>48.43</v>
      </c>
      <c r="U5" s="118">
        <v>320</v>
      </c>
    </row>
    <row r="6" spans="1:21" ht="15">
      <c r="A6" s="2" t="s">
        <v>43</v>
      </c>
      <c r="B6" s="39">
        <v>107</v>
      </c>
      <c r="C6" s="31">
        <v>780</v>
      </c>
      <c r="D6" s="39">
        <v>135.7</v>
      </c>
      <c r="E6" s="31">
        <v>980</v>
      </c>
      <c r="F6" s="39">
        <v>292.11</v>
      </c>
      <c r="G6" s="31">
        <v>1800</v>
      </c>
      <c r="H6" s="109">
        <v>76.09</v>
      </c>
      <c r="I6" s="110">
        <v>580</v>
      </c>
      <c r="J6" s="109">
        <v>47.94</v>
      </c>
      <c r="K6" s="110">
        <v>350</v>
      </c>
      <c r="L6" s="111">
        <v>99.88</v>
      </c>
      <c r="M6" s="31">
        <v>700</v>
      </c>
      <c r="N6" s="116">
        <v>103.17</v>
      </c>
      <c r="O6" s="91">
        <v>730</v>
      </c>
      <c r="P6" s="116">
        <v>117.51</v>
      </c>
      <c r="Q6" s="91">
        <v>830</v>
      </c>
      <c r="R6" s="116">
        <v>71.15</v>
      </c>
      <c r="S6" s="91">
        <v>430</v>
      </c>
      <c r="T6" s="116">
        <v>47.27</v>
      </c>
      <c r="U6" s="91">
        <v>290</v>
      </c>
    </row>
    <row r="7" spans="1:21" ht="15">
      <c r="A7" s="2" t="s">
        <v>44</v>
      </c>
      <c r="B7" s="39">
        <v>99</v>
      </c>
      <c r="C7" s="31">
        <v>730</v>
      </c>
      <c r="D7" s="39">
        <v>158.62</v>
      </c>
      <c r="E7" s="31">
        <v>1140</v>
      </c>
      <c r="F7" s="39">
        <v>297.62</v>
      </c>
      <c r="G7" s="31">
        <v>1840</v>
      </c>
      <c r="H7" s="109">
        <v>106.29</v>
      </c>
      <c r="I7" s="110">
        <v>820</v>
      </c>
      <c r="J7" s="109">
        <v>77.97</v>
      </c>
      <c r="K7" s="110">
        <v>581</v>
      </c>
      <c r="L7" s="111">
        <v>99.88</v>
      </c>
      <c r="M7" s="31">
        <v>700</v>
      </c>
      <c r="N7" s="116">
        <v>103.17</v>
      </c>
      <c r="O7" s="91">
        <v>730</v>
      </c>
      <c r="P7" s="116">
        <v>147.78</v>
      </c>
      <c r="Q7" s="91">
        <v>1050</v>
      </c>
      <c r="R7" s="116">
        <v>61.74</v>
      </c>
      <c r="S7" s="91">
        <v>370</v>
      </c>
      <c r="T7" s="116">
        <v>47.27</v>
      </c>
      <c r="U7" s="91">
        <v>290</v>
      </c>
    </row>
    <row r="8" spans="1:21" ht="15">
      <c r="A8" s="2" t="s">
        <v>56</v>
      </c>
      <c r="B8" s="39">
        <v>81</v>
      </c>
      <c r="C8" s="31">
        <v>600</v>
      </c>
      <c r="D8" s="39">
        <v>101.32</v>
      </c>
      <c r="E8" s="31">
        <v>740</v>
      </c>
      <c r="F8" s="39">
        <v>254.9</v>
      </c>
      <c r="G8" s="31">
        <v>1580</v>
      </c>
      <c r="H8" s="111">
        <v>81.12</v>
      </c>
      <c r="I8" s="31">
        <v>620</v>
      </c>
      <c r="J8" s="111">
        <v>39.23</v>
      </c>
      <c r="K8" s="31">
        <v>280</v>
      </c>
      <c r="L8" s="111">
        <v>97.66</v>
      </c>
      <c r="M8" s="31">
        <v>720</v>
      </c>
      <c r="N8" s="116">
        <v>81.28</v>
      </c>
      <c r="O8" s="91">
        <v>570</v>
      </c>
      <c r="P8" s="116">
        <v>138.15</v>
      </c>
      <c r="Q8" s="91">
        <v>980</v>
      </c>
      <c r="R8" s="116">
        <v>60.19</v>
      </c>
      <c r="S8" s="91">
        <v>360</v>
      </c>
      <c r="T8" s="116"/>
      <c r="U8" s="91"/>
    </row>
    <row r="9" spans="1:21" ht="15">
      <c r="A9" s="2" t="s">
        <v>46</v>
      </c>
      <c r="B9" s="39">
        <v>50</v>
      </c>
      <c r="C9" s="31">
        <v>510</v>
      </c>
      <c r="D9" s="39">
        <v>76.73</v>
      </c>
      <c r="E9" s="31">
        <v>790</v>
      </c>
      <c r="F9" s="39">
        <v>154.13</v>
      </c>
      <c r="G9" s="31">
        <v>1390</v>
      </c>
      <c r="H9" s="111">
        <v>76.09</v>
      </c>
      <c r="I9" s="31">
        <v>580</v>
      </c>
      <c r="J9" s="111">
        <v>45.66</v>
      </c>
      <c r="K9" s="31">
        <v>330</v>
      </c>
      <c r="L9" s="111">
        <v>84.01</v>
      </c>
      <c r="M9" s="31">
        <v>590</v>
      </c>
      <c r="N9" s="116">
        <v>123.69</v>
      </c>
      <c r="O9" s="91">
        <v>880</v>
      </c>
      <c r="P9" s="116">
        <v>127.14</v>
      </c>
      <c r="Q9" s="91">
        <v>900</v>
      </c>
      <c r="R9" s="116">
        <v>61.74</v>
      </c>
      <c r="S9" s="91">
        <v>370</v>
      </c>
      <c r="T9" s="116"/>
      <c r="U9" s="91"/>
    </row>
    <row r="10" spans="1:21" ht="15">
      <c r="A10" s="2" t="s">
        <v>47</v>
      </c>
      <c r="B10" s="39">
        <v>47</v>
      </c>
      <c r="C10" s="31">
        <v>480</v>
      </c>
      <c r="D10" s="39">
        <v>68.13</v>
      </c>
      <c r="E10" s="31">
        <v>700</v>
      </c>
      <c r="F10" s="39">
        <v>72.86</v>
      </c>
      <c r="G10" s="31">
        <v>650</v>
      </c>
      <c r="H10" s="111">
        <v>69.8</v>
      </c>
      <c r="I10" s="31">
        <v>530</v>
      </c>
      <c r="J10" s="111">
        <v>68.82</v>
      </c>
      <c r="K10" s="31">
        <v>510</v>
      </c>
      <c r="L10" s="111">
        <v>67.6</v>
      </c>
      <c r="M10" s="31">
        <v>470</v>
      </c>
      <c r="N10" s="116">
        <v>47.09</v>
      </c>
      <c r="O10" s="91">
        <v>320</v>
      </c>
      <c r="P10" s="116">
        <v>99.62</v>
      </c>
      <c r="Q10" s="91">
        <v>700</v>
      </c>
      <c r="R10" s="116">
        <v>47.65</v>
      </c>
      <c r="S10" s="91">
        <v>280</v>
      </c>
      <c r="T10" s="116"/>
      <c r="U10" s="91"/>
    </row>
    <row r="11" spans="1:21" ht="15">
      <c r="A11" s="2" t="s">
        <v>48</v>
      </c>
      <c r="B11" s="39">
        <v>58</v>
      </c>
      <c r="C11" s="31">
        <v>600</v>
      </c>
      <c r="D11" s="39">
        <v>75.77</v>
      </c>
      <c r="E11" s="31">
        <v>780</v>
      </c>
      <c r="F11" s="39">
        <v>108</v>
      </c>
      <c r="G11" s="31">
        <v>970</v>
      </c>
      <c r="H11" s="111">
        <v>42.12</v>
      </c>
      <c r="I11" s="31">
        <v>310</v>
      </c>
      <c r="J11" s="111">
        <v>0</v>
      </c>
      <c r="K11" s="31">
        <v>0</v>
      </c>
      <c r="L11" s="111">
        <v>97.69</v>
      </c>
      <c r="M11" s="31">
        <v>690</v>
      </c>
      <c r="N11" s="116">
        <v>47.09</v>
      </c>
      <c r="O11" s="91">
        <v>320</v>
      </c>
      <c r="P11" s="116">
        <v>45.97</v>
      </c>
      <c r="Q11" s="91">
        <v>310</v>
      </c>
      <c r="R11" s="116">
        <v>33.55</v>
      </c>
      <c r="S11" s="91">
        <v>190</v>
      </c>
      <c r="T11" s="116"/>
      <c r="U11" s="91"/>
    </row>
    <row r="12" spans="1:21" ht="15">
      <c r="A12" s="2" t="s">
        <v>49</v>
      </c>
      <c r="B12" s="39">
        <v>46</v>
      </c>
      <c r="C12" s="31">
        <v>470</v>
      </c>
      <c r="D12" s="39">
        <v>72.91</v>
      </c>
      <c r="E12" s="31">
        <v>750</v>
      </c>
      <c r="F12" s="39">
        <v>236.87</v>
      </c>
      <c r="G12" s="31">
        <v>1160</v>
      </c>
      <c r="H12" s="111">
        <v>32.06</v>
      </c>
      <c r="I12" s="31">
        <v>230</v>
      </c>
      <c r="J12" s="111">
        <v>0</v>
      </c>
      <c r="K12" s="31">
        <v>0</v>
      </c>
      <c r="L12" s="111">
        <v>107.27</v>
      </c>
      <c r="M12" s="31">
        <v>760</v>
      </c>
      <c r="N12" s="116">
        <v>70.34</v>
      </c>
      <c r="O12" s="91">
        <v>490</v>
      </c>
      <c r="P12" s="116">
        <v>50.09</v>
      </c>
      <c r="Q12" s="91">
        <v>340</v>
      </c>
      <c r="R12" s="116">
        <v>42.95</v>
      </c>
      <c r="S12" s="91">
        <v>250</v>
      </c>
      <c r="T12" s="116"/>
      <c r="U12" s="91"/>
    </row>
    <row r="13" spans="1:21" ht="15">
      <c r="A13" s="2" t="s">
        <v>50</v>
      </c>
      <c r="B13" s="39">
        <v>52</v>
      </c>
      <c r="C13" s="31">
        <v>530</v>
      </c>
      <c r="D13" s="39">
        <v>60.49</v>
      </c>
      <c r="E13" s="31">
        <v>620</v>
      </c>
      <c r="F13" s="39">
        <v>87.67</v>
      </c>
      <c r="G13" s="31">
        <v>800</v>
      </c>
      <c r="H13" s="111">
        <v>39.61</v>
      </c>
      <c r="I13" s="31">
        <v>290</v>
      </c>
      <c r="J13" s="111">
        <v>61.11</v>
      </c>
      <c r="K13" s="31">
        <v>450</v>
      </c>
      <c r="L13" s="111">
        <v>86.75</v>
      </c>
      <c r="M13" s="31">
        <v>610</v>
      </c>
      <c r="N13" s="116">
        <v>90.86</v>
      </c>
      <c r="O13" s="91">
        <v>640</v>
      </c>
      <c r="P13" s="116">
        <v>40.46</v>
      </c>
      <c r="Q13" s="91">
        <v>270</v>
      </c>
      <c r="R13" s="116">
        <v>54.26</v>
      </c>
      <c r="S13" s="91">
        <v>320</v>
      </c>
      <c r="T13" s="116"/>
      <c r="U13" s="91"/>
    </row>
    <row r="14" spans="1:21" ht="15">
      <c r="A14" s="2" t="s">
        <v>51</v>
      </c>
      <c r="B14" s="39">
        <v>46.17</v>
      </c>
      <c r="C14" s="31">
        <v>470</v>
      </c>
      <c r="D14" s="39">
        <v>66.22</v>
      </c>
      <c r="E14" s="31">
        <v>680</v>
      </c>
      <c r="F14" s="39">
        <v>53.18</v>
      </c>
      <c r="G14" s="31">
        <v>480</v>
      </c>
      <c r="H14" s="111">
        <v>54.35</v>
      </c>
      <c r="I14" s="31">
        <v>400</v>
      </c>
      <c r="J14" s="111">
        <v>74.97</v>
      </c>
      <c r="K14" s="31">
        <v>520</v>
      </c>
      <c r="L14" s="111">
        <v>104.35</v>
      </c>
      <c r="M14" s="31">
        <v>740</v>
      </c>
      <c r="N14" s="116">
        <v>108.64</v>
      </c>
      <c r="O14" s="91">
        <v>770</v>
      </c>
      <c r="P14" s="116">
        <v>44.59</v>
      </c>
      <c r="Q14" s="91">
        <v>300</v>
      </c>
      <c r="R14" s="116">
        <v>59</v>
      </c>
      <c r="S14" s="91">
        <v>350</v>
      </c>
      <c r="T14" s="116"/>
      <c r="U14" s="91"/>
    </row>
    <row r="15" spans="1:21" ht="15">
      <c r="A15" s="2" t="s">
        <v>52</v>
      </c>
      <c r="B15" s="39">
        <v>51.9</v>
      </c>
      <c r="C15" s="31">
        <v>530</v>
      </c>
      <c r="D15" s="39">
        <v>92.01</v>
      </c>
      <c r="E15" s="31">
        <v>950</v>
      </c>
      <c r="F15" s="39">
        <v>65.03</v>
      </c>
      <c r="G15" s="31">
        <v>590</v>
      </c>
      <c r="H15" s="111">
        <v>55.62</v>
      </c>
      <c r="I15" s="31">
        <v>410</v>
      </c>
      <c r="J15" s="111">
        <v>81.85</v>
      </c>
      <c r="K15" s="31">
        <v>570</v>
      </c>
      <c r="L15" s="111">
        <v>92.22</v>
      </c>
      <c r="M15" s="31">
        <v>650</v>
      </c>
      <c r="N15" s="116">
        <v>120.95</v>
      </c>
      <c r="O15" s="91">
        <v>860</v>
      </c>
      <c r="P15" s="116">
        <v>44.25</v>
      </c>
      <c r="Q15" s="91">
        <v>310</v>
      </c>
      <c r="R15" s="116">
        <v>57.46</v>
      </c>
      <c r="S15" s="91">
        <v>350</v>
      </c>
      <c r="T15" s="116"/>
      <c r="U15" s="91"/>
    </row>
    <row r="16" spans="1:21" ht="15.75" thickBot="1">
      <c r="A16" s="2" t="s">
        <v>53</v>
      </c>
      <c r="B16" s="40">
        <v>119.94</v>
      </c>
      <c r="C16" s="31">
        <v>870</v>
      </c>
      <c r="D16" s="40">
        <v>208.76</v>
      </c>
      <c r="E16" s="31">
        <v>1490</v>
      </c>
      <c r="F16" s="40">
        <v>72.32</v>
      </c>
      <c r="G16" s="31">
        <v>550</v>
      </c>
      <c r="H16" s="111">
        <v>69.69</v>
      </c>
      <c r="I16" s="31">
        <v>520</v>
      </c>
      <c r="J16" s="111">
        <v>88.73</v>
      </c>
      <c r="K16" s="31">
        <v>620</v>
      </c>
      <c r="L16" s="111">
        <v>123.68</v>
      </c>
      <c r="M16" s="31">
        <v>880</v>
      </c>
      <c r="N16" s="116">
        <v>152.41</v>
      </c>
      <c r="O16" s="91">
        <v>1090</v>
      </c>
      <c r="P16" s="116">
        <v>71.1</v>
      </c>
      <c r="Q16" s="91">
        <v>450</v>
      </c>
      <c r="R16" s="116">
        <v>35.03</v>
      </c>
      <c r="S16" s="91">
        <v>230</v>
      </c>
      <c r="T16" s="116"/>
      <c r="U16" s="91"/>
    </row>
    <row r="17" spans="1:21" s="1" customFormat="1" ht="15.75" thickBot="1">
      <c r="A17" s="2" t="s">
        <v>54</v>
      </c>
      <c r="B17" s="44">
        <f aca="true" t="shared" si="0" ref="B17:I17">SUM(B5:B16)</f>
        <v>882.01</v>
      </c>
      <c r="C17" s="46">
        <f t="shared" si="0"/>
        <v>7470</v>
      </c>
      <c r="D17" s="44">
        <f t="shared" si="0"/>
        <v>1256.66</v>
      </c>
      <c r="E17" s="46">
        <f t="shared" si="0"/>
        <v>10630</v>
      </c>
      <c r="F17" s="44">
        <f t="shared" si="0"/>
        <v>1962.18</v>
      </c>
      <c r="G17" s="46">
        <f t="shared" si="0"/>
        <v>13710</v>
      </c>
      <c r="H17" s="44">
        <f t="shared" si="0"/>
        <v>790.25</v>
      </c>
      <c r="I17" s="46">
        <f t="shared" si="0"/>
        <v>5960</v>
      </c>
      <c r="J17" s="44">
        <f aca="true" t="shared" si="1" ref="J17:O17">SUM(J5:J16)</f>
        <v>635.5</v>
      </c>
      <c r="K17" s="46">
        <f t="shared" si="1"/>
        <v>4571</v>
      </c>
      <c r="L17" s="46">
        <f t="shared" si="1"/>
        <v>1180</v>
      </c>
      <c r="M17" s="46">
        <f t="shared" si="1"/>
        <v>8350</v>
      </c>
      <c r="N17" s="193">
        <f t="shared" si="1"/>
        <v>1135.44</v>
      </c>
      <c r="O17" s="120">
        <f t="shared" si="1"/>
        <v>8010</v>
      </c>
      <c r="P17" s="193">
        <f aca="true" t="shared" si="2" ref="P17:U17">SUM(P5:P16)</f>
        <v>1059.92</v>
      </c>
      <c r="Q17" s="120">
        <f t="shared" si="2"/>
        <v>7390</v>
      </c>
      <c r="R17" s="193">
        <f t="shared" si="2"/>
        <v>646.51</v>
      </c>
      <c r="S17" s="120">
        <f t="shared" si="2"/>
        <v>3870</v>
      </c>
      <c r="T17" s="193">
        <f t="shared" si="2"/>
        <v>142.97</v>
      </c>
      <c r="U17" s="120">
        <f t="shared" si="2"/>
        <v>900</v>
      </c>
    </row>
    <row r="18" ht="15">
      <c r="O18" s="26"/>
    </row>
    <row r="26" ht="15">
      <c r="L26" t="s">
        <v>77</v>
      </c>
    </row>
    <row r="42" spans="1:4" ht="15">
      <c r="A42" s="274"/>
      <c r="B42" s="276"/>
      <c r="C42" s="277"/>
      <c r="D42" s="277"/>
    </row>
    <row r="43" spans="2:5" ht="15">
      <c r="B43" s="271"/>
      <c r="C43" s="272"/>
      <c r="D43" s="272"/>
      <c r="E43" s="272"/>
    </row>
    <row r="44" spans="2:5" ht="15">
      <c r="B44" s="270"/>
      <c r="E44" s="270"/>
    </row>
    <row r="45" spans="2:5" ht="15">
      <c r="B45" s="270"/>
      <c r="E45" s="270"/>
    </row>
    <row r="46" spans="1:5" ht="15">
      <c r="A46" s="275"/>
      <c r="E46" s="273"/>
    </row>
  </sheetData>
  <mergeCells count="1">
    <mergeCell ref="B42:D42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I31"/>
  <sheetViews>
    <sheetView zoomScale="75" zoomScaleNormal="75" workbookViewId="0" topLeftCell="A1">
      <selection activeCell="A27" sqref="A27:E31"/>
    </sheetView>
  </sheetViews>
  <sheetFormatPr defaultColWidth="11.5546875" defaultRowHeight="15"/>
  <cols>
    <col min="1" max="1" width="14.3359375" style="0" bestFit="1" customWidth="1"/>
    <col min="2" max="2" width="11.3359375" style="0" bestFit="1" customWidth="1"/>
    <col min="3" max="3" width="9.10546875" style="0" bestFit="1" customWidth="1"/>
    <col min="4" max="4" width="11.3359375" style="0" bestFit="1" customWidth="1"/>
    <col min="5" max="5" width="9.10546875" style="0" bestFit="1" customWidth="1"/>
    <col min="6" max="6" width="11.99609375" style="0" customWidth="1"/>
    <col min="7" max="7" width="9.4453125" style="0" customWidth="1"/>
    <col min="8" max="8" width="11.3359375" style="0" bestFit="1" customWidth="1"/>
    <col min="9" max="16384" width="8.6640625" style="0" customWidth="1"/>
  </cols>
  <sheetData>
    <row r="1" ht="15.75" thickBot="1">
      <c r="A1" s="206" t="s">
        <v>80</v>
      </c>
    </row>
    <row r="2" spans="1:9" ht="15">
      <c r="A2" s="4"/>
      <c r="B2" s="186">
        <v>2004</v>
      </c>
      <c r="C2" s="187"/>
      <c r="D2" s="186">
        <v>2005</v>
      </c>
      <c r="E2" s="187"/>
      <c r="F2" s="186">
        <v>2006</v>
      </c>
      <c r="G2" s="187"/>
      <c r="H2" s="186">
        <v>2006</v>
      </c>
      <c r="I2" s="187"/>
    </row>
    <row r="3" spans="1:9" ht="15">
      <c r="A3" s="4"/>
      <c r="B3" s="188" t="s">
        <v>38</v>
      </c>
      <c r="C3" s="189"/>
      <c r="D3" s="188" t="s">
        <v>38</v>
      </c>
      <c r="E3" s="189"/>
      <c r="F3" s="188" t="s">
        <v>38</v>
      </c>
      <c r="G3" s="189"/>
      <c r="H3" s="188" t="s">
        <v>38</v>
      </c>
      <c r="I3" s="189"/>
    </row>
    <row r="4" spans="1:9" ht="15.75" thickBot="1">
      <c r="A4" s="4" t="s">
        <v>55</v>
      </c>
      <c r="B4" s="188" t="s">
        <v>41</v>
      </c>
      <c r="C4" s="189" t="s">
        <v>40</v>
      </c>
      <c r="D4" s="188" t="s">
        <v>41</v>
      </c>
      <c r="E4" s="189" t="s">
        <v>40</v>
      </c>
      <c r="F4" s="188" t="s">
        <v>41</v>
      </c>
      <c r="G4" s="189" t="s">
        <v>40</v>
      </c>
      <c r="H4" s="188" t="s">
        <v>41</v>
      </c>
      <c r="I4" s="189" t="s">
        <v>40</v>
      </c>
    </row>
    <row r="5" spans="1:9" ht="15">
      <c r="A5" s="2" t="s">
        <v>42</v>
      </c>
      <c r="B5" s="115">
        <v>13032.11</v>
      </c>
      <c r="C5" s="118">
        <f>75706+59927</f>
        <v>135633</v>
      </c>
      <c r="D5" s="115">
        <v>11804.64</v>
      </c>
      <c r="E5" s="118">
        <f>48800+55127</f>
        <v>103927</v>
      </c>
      <c r="F5" s="115">
        <v>11719.63</v>
      </c>
      <c r="G5" s="118">
        <f>53200+48582</f>
        <v>101782</v>
      </c>
      <c r="H5" s="115">
        <v>12798.15</v>
      </c>
      <c r="I5" s="118">
        <f>76581+54732</f>
        <v>131313</v>
      </c>
    </row>
    <row r="6" spans="1:9" ht="15">
      <c r="A6" s="2" t="s">
        <v>43</v>
      </c>
      <c r="B6" s="116">
        <v>11306.82</v>
      </c>
      <c r="C6" s="91">
        <f>62201+48235</f>
        <v>110436</v>
      </c>
      <c r="D6" s="116">
        <v>11066.71</v>
      </c>
      <c r="E6" s="91">
        <f>45200+45871</f>
        <v>91071</v>
      </c>
      <c r="F6" s="116">
        <v>11766.63</v>
      </c>
      <c r="G6" s="91">
        <f>64077+46453</f>
        <v>110530</v>
      </c>
      <c r="H6" s="116">
        <v>13401.96</v>
      </c>
      <c r="I6" s="91">
        <f>73600+57940</f>
        <v>131540</v>
      </c>
    </row>
    <row r="7" spans="1:9" ht="15">
      <c r="A7" s="2" t="s">
        <v>44</v>
      </c>
      <c r="B7" s="116">
        <v>11912.98</v>
      </c>
      <c r="C7" s="91">
        <f>69288+52058</f>
        <v>121346</v>
      </c>
      <c r="D7" s="116">
        <v>12110.46</v>
      </c>
      <c r="E7" s="91">
        <f>54000+55291</f>
        <v>109291</v>
      </c>
      <c r="F7" s="116">
        <v>11627.53</v>
      </c>
      <c r="G7" s="91">
        <f>66124+53031</f>
        <v>119155</v>
      </c>
      <c r="H7" s="116"/>
      <c r="I7" s="91"/>
    </row>
    <row r="8" spans="1:9" ht="15">
      <c r="A8" s="2" t="s">
        <v>56</v>
      </c>
      <c r="B8" s="116">
        <v>13064.62</v>
      </c>
      <c r="C8" s="91">
        <f>43568+61319</f>
        <v>104887</v>
      </c>
      <c r="D8" s="116">
        <v>11496.66</v>
      </c>
      <c r="E8" s="91">
        <f>53200+48854</f>
        <v>102054</v>
      </c>
      <c r="F8" s="141">
        <v>11609.92</v>
      </c>
      <c r="G8" s="266">
        <f>69028+49411</f>
        <v>118439</v>
      </c>
      <c r="H8" s="141"/>
      <c r="I8" s="266"/>
    </row>
    <row r="9" spans="1:9" ht="15">
      <c r="A9" s="2" t="s">
        <v>46</v>
      </c>
      <c r="B9" s="116">
        <v>12467.43</v>
      </c>
      <c r="C9" s="91">
        <f>69518+53337</f>
        <v>122855</v>
      </c>
      <c r="D9" s="116">
        <v>11746.38</v>
      </c>
      <c r="E9" s="91">
        <f>143000+124500</f>
        <v>267500</v>
      </c>
      <c r="F9" s="141">
        <v>11847.65</v>
      </c>
      <c r="G9" s="91">
        <f>70342+50279</f>
        <v>120621</v>
      </c>
      <c r="H9" s="141"/>
      <c r="I9" s="91"/>
    </row>
    <row r="10" spans="1:9" ht="15">
      <c r="A10" s="2" t="s">
        <v>47</v>
      </c>
      <c r="B10" s="116">
        <v>13885.49</v>
      </c>
      <c r="C10" s="91">
        <f>82051+63382</f>
        <v>145433</v>
      </c>
      <c r="D10" s="116">
        <v>9929.42</v>
      </c>
      <c r="E10" s="91">
        <f>75600+68619</f>
        <v>144219</v>
      </c>
      <c r="F10" s="116">
        <v>13679.72</v>
      </c>
      <c r="G10" s="91">
        <f>84333+64419</f>
        <v>148752</v>
      </c>
      <c r="H10" s="116"/>
      <c r="I10" s="91"/>
    </row>
    <row r="11" spans="1:9" ht="15">
      <c r="A11" s="2" t="s">
        <v>48</v>
      </c>
      <c r="B11" s="116">
        <v>14636.65</v>
      </c>
      <c r="C11" s="91">
        <f>85156+75842</f>
        <v>160998</v>
      </c>
      <c r="D11" s="116">
        <v>14613.59</v>
      </c>
      <c r="E11" s="91">
        <f>89600+70083</f>
        <v>159683</v>
      </c>
      <c r="F11" s="116">
        <v>14094.08</v>
      </c>
      <c r="G11" s="91">
        <f>86317+61606</f>
        <v>147923</v>
      </c>
      <c r="H11" s="116"/>
      <c r="I11" s="91"/>
    </row>
    <row r="12" spans="1:9" ht="15">
      <c r="A12" s="2" t="s">
        <v>49</v>
      </c>
      <c r="B12" s="116">
        <v>14855.63</v>
      </c>
      <c r="C12" s="91">
        <f>92740+69927</f>
        <v>162667</v>
      </c>
      <c r="D12" s="116">
        <v>12882.62</v>
      </c>
      <c r="E12" s="91">
        <f>76400+61451</f>
        <v>137851</v>
      </c>
      <c r="F12" s="116">
        <v>14709.44</v>
      </c>
      <c r="G12" s="91">
        <f>90633+71769</f>
        <v>162402</v>
      </c>
      <c r="H12" s="116"/>
      <c r="I12" s="91"/>
    </row>
    <row r="13" spans="1:9" ht="15">
      <c r="A13" s="2" t="s">
        <v>50</v>
      </c>
      <c r="B13" s="116">
        <v>15348.38</v>
      </c>
      <c r="C13" s="91">
        <f>93195+80011</f>
        <v>173206</v>
      </c>
      <c r="D13" s="116">
        <v>15588.08</v>
      </c>
      <c r="E13" s="91">
        <f>94800+76983</f>
        <v>171783</v>
      </c>
      <c r="F13" s="116">
        <v>12820.42</v>
      </c>
      <c r="G13" s="91">
        <f>74921+53779</f>
        <v>128700</v>
      </c>
      <c r="H13" s="116"/>
      <c r="I13" s="91"/>
    </row>
    <row r="14" spans="1:9" ht="15">
      <c r="A14" s="2" t="s">
        <v>51</v>
      </c>
      <c r="B14" s="116">
        <v>13350.27</v>
      </c>
      <c r="C14" s="91">
        <v>139412</v>
      </c>
      <c r="D14" s="116">
        <v>12121.39</v>
      </c>
      <c r="E14" s="91">
        <f>62400+53222</f>
        <v>115622</v>
      </c>
      <c r="F14" s="116">
        <v>12209.42</v>
      </c>
      <c r="G14" s="91">
        <f>71527+51824</f>
        <v>123351</v>
      </c>
      <c r="H14" s="116"/>
      <c r="I14" s="91"/>
    </row>
    <row r="15" spans="1:9" ht="15">
      <c r="A15" s="2" t="s">
        <v>52</v>
      </c>
      <c r="B15" s="116">
        <v>11657.46</v>
      </c>
      <c r="C15" s="91">
        <f>52000+50213</f>
        <v>102213</v>
      </c>
      <c r="D15" s="116">
        <v>11383.72</v>
      </c>
      <c r="E15" s="91">
        <f>52400+48649</f>
        <v>101049</v>
      </c>
      <c r="F15" s="116">
        <v>12330.96</v>
      </c>
      <c r="G15" s="91">
        <f>72637+52244</f>
        <v>124881</v>
      </c>
      <c r="H15" s="116"/>
      <c r="I15" s="91"/>
    </row>
    <row r="16" spans="1:9" ht="15.75" thickBot="1">
      <c r="A16" s="2" t="s">
        <v>53</v>
      </c>
      <c r="B16" s="192">
        <v>11637.99</v>
      </c>
      <c r="C16" s="119">
        <f>50400+49113</f>
        <v>99513</v>
      </c>
      <c r="D16" s="192">
        <v>11900.3</v>
      </c>
      <c r="E16" s="119">
        <f>55200+53469</f>
        <v>108669</v>
      </c>
      <c r="F16" s="192">
        <v>12984.88</v>
      </c>
      <c r="G16" s="119">
        <f>74209+60877</f>
        <v>135086</v>
      </c>
      <c r="H16" s="192"/>
      <c r="I16" s="119"/>
    </row>
    <row r="17" spans="1:9" ht="15.75" thickBot="1">
      <c r="A17" s="2"/>
      <c r="B17" s="178">
        <f aca="true" t="shared" si="0" ref="B17:G17">SUM(B5:B16)</f>
        <v>157155.83</v>
      </c>
      <c r="C17" s="120">
        <f t="shared" si="0"/>
        <v>1578599</v>
      </c>
      <c r="D17" s="178">
        <f t="shared" si="0"/>
        <v>146643.96999999997</v>
      </c>
      <c r="E17" s="120">
        <f t="shared" si="0"/>
        <v>1612719</v>
      </c>
      <c r="F17" s="178">
        <f t="shared" si="0"/>
        <v>151400.28</v>
      </c>
      <c r="G17" s="120">
        <f t="shared" si="0"/>
        <v>1541622</v>
      </c>
      <c r="H17" s="178">
        <f>SUM(H5:H16)</f>
        <v>26200.11</v>
      </c>
      <c r="I17" s="120">
        <f>SUM(I5:I16)</f>
        <v>262853</v>
      </c>
    </row>
    <row r="27" spans="1:4" ht="15">
      <c r="A27" s="274"/>
      <c r="B27" s="276"/>
      <c r="C27" s="277"/>
      <c r="D27" s="277"/>
    </row>
    <row r="28" spans="1:5" ht="15">
      <c r="A28" s="3"/>
      <c r="B28" s="271"/>
      <c r="C28" s="272"/>
      <c r="D28" s="272"/>
      <c r="E28" s="272"/>
    </row>
    <row r="29" spans="1:5" ht="15">
      <c r="A29" s="3"/>
      <c r="B29" s="270"/>
      <c r="E29" s="270"/>
    </row>
    <row r="30" spans="1:5" ht="15">
      <c r="A30" s="3"/>
      <c r="B30" s="270"/>
      <c r="E30" s="270"/>
    </row>
    <row r="31" spans="1:5" ht="15">
      <c r="A31" s="275"/>
      <c r="B31" s="7"/>
      <c r="E31" s="273"/>
    </row>
  </sheetData>
  <mergeCells count="1">
    <mergeCell ref="B27:D27"/>
  </mergeCells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U52"/>
  <sheetViews>
    <sheetView tabSelected="1" zoomScale="75" zoomScaleNormal="75" workbookViewId="0" topLeftCell="A1">
      <selection activeCell="N1" sqref="N1:N16384"/>
    </sheetView>
  </sheetViews>
  <sheetFormatPr defaultColWidth="11.5546875" defaultRowHeight="15"/>
  <cols>
    <col min="1" max="1" width="14.6640625" style="3" customWidth="1"/>
    <col min="2" max="2" width="8.6640625" style="9" customWidth="1"/>
    <col min="3" max="3" width="4.10546875" style="9" customWidth="1"/>
    <col min="4" max="4" width="8.6640625" style="9" customWidth="1"/>
    <col min="5" max="5" width="6.3359375" style="0" customWidth="1"/>
    <col min="6" max="6" width="8.6640625" style="9" customWidth="1"/>
    <col min="7" max="7" width="5.10546875" style="0" customWidth="1"/>
    <col min="8" max="8" width="8.6640625" style="0" customWidth="1"/>
    <col min="9" max="9" width="6.3359375" style="0" customWidth="1"/>
    <col min="10" max="10" width="8.6640625" style="0" customWidth="1"/>
    <col min="11" max="11" width="6.3359375" style="0" customWidth="1"/>
    <col min="12" max="12" width="11.5546875" style="0" customWidth="1"/>
    <col min="13" max="13" width="6.3359375" style="0" customWidth="1"/>
    <col min="14" max="14" width="10.3359375" style="0" bestFit="1" customWidth="1"/>
    <col min="15" max="15" width="6.6640625" style="0" bestFit="1" customWidth="1"/>
    <col min="16" max="16" width="9.10546875" style="0" bestFit="1" customWidth="1"/>
    <col min="17" max="17" width="8.6640625" style="0" customWidth="1"/>
    <col min="18" max="18" width="9.10546875" style="0" bestFit="1" customWidth="1"/>
    <col min="19" max="19" width="8.99609375" style="0" bestFit="1" customWidth="1"/>
    <col min="20" max="16384" width="8.6640625" style="0" customWidth="1"/>
  </cols>
  <sheetData>
    <row r="1" spans="1:21" ht="15">
      <c r="A1" s="84" t="s">
        <v>75</v>
      </c>
      <c r="B1" s="12">
        <v>1998</v>
      </c>
      <c r="C1" s="12"/>
      <c r="D1" s="12">
        <v>1999</v>
      </c>
      <c r="E1" s="5"/>
      <c r="F1" s="12">
        <v>2000</v>
      </c>
      <c r="G1" s="5"/>
      <c r="H1" s="5">
        <v>2001</v>
      </c>
      <c r="I1" s="5"/>
      <c r="J1" s="5">
        <v>2002</v>
      </c>
      <c r="K1" s="5"/>
      <c r="L1" s="5">
        <v>2003</v>
      </c>
      <c r="M1" s="5"/>
      <c r="N1" s="12">
        <v>2004</v>
      </c>
      <c r="O1" s="12"/>
      <c r="P1" s="12">
        <v>2005</v>
      </c>
      <c r="Q1" s="12"/>
      <c r="R1" s="12">
        <v>2006</v>
      </c>
      <c r="S1" s="12"/>
      <c r="T1" s="12">
        <v>2006</v>
      </c>
      <c r="U1" s="12"/>
    </row>
    <row r="2" spans="1:21" ht="15">
      <c r="A2" s="4"/>
      <c r="B2" s="8" t="s">
        <v>38</v>
      </c>
      <c r="C2" s="8"/>
      <c r="D2" s="8" t="s">
        <v>38</v>
      </c>
      <c r="E2" s="5"/>
      <c r="F2" s="8" t="s">
        <v>38</v>
      </c>
      <c r="G2" s="5"/>
      <c r="H2" s="5" t="s">
        <v>38</v>
      </c>
      <c r="I2" s="5"/>
      <c r="J2" s="5" t="s">
        <v>38</v>
      </c>
      <c r="K2" s="5"/>
      <c r="L2" s="5" t="s">
        <v>38</v>
      </c>
      <c r="M2" s="5"/>
      <c r="N2" s="8" t="s">
        <v>38</v>
      </c>
      <c r="O2" s="5"/>
      <c r="P2" s="8" t="s">
        <v>38</v>
      </c>
      <c r="Q2" s="5"/>
      <c r="R2" s="8" t="s">
        <v>38</v>
      </c>
      <c r="S2" s="5"/>
      <c r="T2" s="8" t="s">
        <v>38</v>
      </c>
      <c r="U2" s="5"/>
    </row>
    <row r="3" spans="1:21" ht="15">
      <c r="A3" s="4" t="s">
        <v>55</v>
      </c>
      <c r="B3" s="8" t="s">
        <v>41</v>
      </c>
      <c r="C3" s="5" t="s">
        <v>40</v>
      </c>
      <c r="D3" s="8" t="s">
        <v>41</v>
      </c>
      <c r="E3" s="5" t="s">
        <v>40</v>
      </c>
      <c r="F3" s="8" t="s">
        <v>41</v>
      </c>
      <c r="G3" s="5" t="s">
        <v>40</v>
      </c>
      <c r="H3" s="5" t="s">
        <v>41</v>
      </c>
      <c r="I3" s="5" t="s">
        <v>40</v>
      </c>
      <c r="J3" s="5" t="s">
        <v>41</v>
      </c>
      <c r="K3" s="5" t="s">
        <v>40</v>
      </c>
      <c r="L3" s="5" t="s">
        <v>41</v>
      </c>
      <c r="M3" s="5" t="s">
        <v>40</v>
      </c>
      <c r="N3" s="8" t="s">
        <v>41</v>
      </c>
      <c r="O3" s="5" t="s">
        <v>40</v>
      </c>
      <c r="P3" s="8" t="s">
        <v>41</v>
      </c>
      <c r="Q3" s="5" t="s">
        <v>40</v>
      </c>
      <c r="R3" s="8" t="s">
        <v>41</v>
      </c>
      <c r="S3" s="5" t="s">
        <v>40</v>
      </c>
      <c r="T3" s="8" t="s">
        <v>41</v>
      </c>
      <c r="U3" s="5" t="s">
        <v>40</v>
      </c>
    </row>
    <row r="4" spans="1:21" ht="15.75" thickBot="1">
      <c r="A4" s="4"/>
      <c r="B4" s="8"/>
      <c r="C4" s="5"/>
      <c r="D4" s="8"/>
      <c r="E4" s="5"/>
      <c r="F4" s="8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">
      <c r="A5" s="2" t="s">
        <v>42</v>
      </c>
      <c r="B5" s="28">
        <v>1475</v>
      </c>
      <c r="C5" s="35">
        <v>0</v>
      </c>
      <c r="D5" s="38">
        <v>1716.41</v>
      </c>
      <c r="E5" s="29">
        <v>12680</v>
      </c>
      <c r="F5" s="38">
        <v>473.26</v>
      </c>
      <c r="G5" s="29">
        <v>2720</v>
      </c>
      <c r="H5" s="107">
        <v>324.55</v>
      </c>
      <c r="I5" s="108">
        <v>1920</v>
      </c>
      <c r="J5" s="107">
        <v>346.39</v>
      </c>
      <c r="K5" s="108">
        <v>2080</v>
      </c>
      <c r="L5" s="114">
        <v>343</v>
      </c>
      <c r="M5" s="29">
        <v>1920</v>
      </c>
      <c r="N5" s="115">
        <v>537.45</v>
      </c>
      <c r="O5" s="118">
        <v>2680</v>
      </c>
      <c r="P5" s="115">
        <v>404.37</v>
      </c>
      <c r="Q5" s="118">
        <v>1960</v>
      </c>
      <c r="R5" s="115">
        <v>314.68</v>
      </c>
      <c r="S5" s="118">
        <v>1640</v>
      </c>
      <c r="T5" s="115">
        <v>362.34</v>
      </c>
      <c r="U5" s="118">
        <v>2120</v>
      </c>
    </row>
    <row r="6" spans="1:21" ht="15">
      <c r="A6" s="2" t="s">
        <v>43</v>
      </c>
      <c r="B6" s="30">
        <v>1498</v>
      </c>
      <c r="C6" s="36"/>
      <c r="D6" s="39">
        <v>1817.89</v>
      </c>
      <c r="E6" s="31">
        <v>13080</v>
      </c>
      <c r="F6" s="39">
        <v>453.61</v>
      </c>
      <c r="G6" s="31">
        <v>3080</v>
      </c>
      <c r="H6" s="109">
        <v>362.69</v>
      </c>
      <c r="I6" s="110">
        <v>2600</v>
      </c>
      <c r="J6" s="109">
        <v>364.04</v>
      </c>
      <c r="K6" s="110">
        <v>2160</v>
      </c>
      <c r="L6" s="111">
        <v>451.31</v>
      </c>
      <c r="M6" s="31">
        <v>3000</v>
      </c>
      <c r="N6" s="116">
        <v>483.44</v>
      </c>
      <c r="O6" s="91">
        <v>3120</v>
      </c>
      <c r="P6" s="116">
        <v>456.24</v>
      </c>
      <c r="Q6" s="91">
        <v>3040</v>
      </c>
      <c r="R6" s="116">
        <v>357.74</v>
      </c>
      <c r="S6" s="91">
        <v>2760</v>
      </c>
      <c r="T6" s="116">
        <v>402.2</v>
      </c>
      <c r="U6" s="91">
        <v>2400</v>
      </c>
    </row>
    <row r="7" spans="1:21" ht="15">
      <c r="A7" s="2" t="s">
        <v>44</v>
      </c>
      <c r="B7" s="30">
        <v>1337</v>
      </c>
      <c r="C7" s="36"/>
      <c r="D7" s="39">
        <v>1166.92</v>
      </c>
      <c r="E7" s="31">
        <v>10160</v>
      </c>
      <c r="F7" s="39">
        <v>0</v>
      </c>
      <c r="G7" s="31">
        <v>0</v>
      </c>
      <c r="H7" s="109">
        <v>420.8</v>
      </c>
      <c r="I7" s="110">
        <v>3320</v>
      </c>
      <c r="J7" s="109">
        <v>358.81</v>
      </c>
      <c r="K7" s="110">
        <v>2600</v>
      </c>
      <c r="L7" s="111">
        <v>529.57</v>
      </c>
      <c r="M7" s="31">
        <v>3920</v>
      </c>
      <c r="N7" s="116">
        <v>612.12</v>
      </c>
      <c r="O7" s="91">
        <v>4240</v>
      </c>
      <c r="P7" s="116">
        <v>502.77</v>
      </c>
      <c r="Q7" s="91">
        <v>3680</v>
      </c>
      <c r="R7" s="116">
        <v>376.31</v>
      </c>
      <c r="S7" s="91">
        <v>2920</v>
      </c>
      <c r="T7" s="116">
        <v>479.79</v>
      </c>
      <c r="U7" s="91">
        <v>3560</v>
      </c>
    </row>
    <row r="8" spans="1:21" ht="15">
      <c r="A8" s="2" t="s">
        <v>56</v>
      </c>
      <c r="B8" s="30">
        <v>1177</v>
      </c>
      <c r="C8" s="36"/>
      <c r="D8" s="39">
        <v>525.06</v>
      </c>
      <c r="E8" s="31">
        <v>4720</v>
      </c>
      <c r="F8" s="39">
        <v>393.59</v>
      </c>
      <c r="G8" s="31">
        <v>3240</v>
      </c>
      <c r="H8" s="111">
        <v>363.11</v>
      </c>
      <c r="I8" s="31">
        <v>2600</v>
      </c>
      <c r="J8" s="111">
        <v>324.1</v>
      </c>
      <c r="K8" s="31">
        <v>2080</v>
      </c>
      <c r="L8" s="111">
        <v>445.56</v>
      </c>
      <c r="M8" s="31">
        <v>3520</v>
      </c>
      <c r="N8" s="116">
        <v>825.26</v>
      </c>
      <c r="O8" s="91">
        <v>2760</v>
      </c>
      <c r="P8" s="116">
        <v>371.19</v>
      </c>
      <c r="Q8" s="91">
        <v>2480</v>
      </c>
      <c r="R8" s="116">
        <v>313.67</v>
      </c>
      <c r="S8" s="91">
        <v>2160</v>
      </c>
      <c r="T8" s="116"/>
      <c r="U8" s="91"/>
    </row>
    <row r="9" spans="1:21" ht="15">
      <c r="A9" s="2" t="s">
        <v>46</v>
      </c>
      <c r="B9" s="30">
        <v>698</v>
      </c>
      <c r="C9" s="36"/>
      <c r="D9" s="39">
        <v>512.24</v>
      </c>
      <c r="E9" s="31">
        <v>3960</v>
      </c>
      <c r="F9" s="39">
        <v>294.22</v>
      </c>
      <c r="G9" s="31">
        <v>2160</v>
      </c>
      <c r="H9" s="111">
        <v>472.1</v>
      </c>
      <c r="I9" s="31">
        <v>3720</v>
      </c>
      <c r="J9" s="111">
        <v>384.01</v>
      </c>
      <c r="K9" s="31">
        <v>2760</v>
      </c>
      <c r="L9" s="111">
        <v>421.88</v>
      </c>
      <c r="M9" s="31">
        <v>2680</v>
      </c>
      <c r="N9" s="116">
        <v>581.23</v>
      </c>
      <c r="O9" s="91">
        <v>4200</v>
      </c>
      <c r="P9" s="116">
        <v>442.82</v>
      </c>
      <c r="Q9" s="91">
        <v>3760</v>
      </c>
      <c r="R9" s="267">
        <v>385.52</v>
      </c>
      <c r="S9" s="91">
        <v>2720</v>
      </c>
      <c r="T9" s="267"/>
      <c r="U9" s="91"/>
    </row>
    <row r="10" spans="1:21" ht="15">
      <c r="A10" s="2" t="s">
        <v>47</v>
      </c>
      <c r="B10" s="30">
        <v>562</v>
      </c>
      <c r="C10" s="36"/>
      <c r="D10" s="39">
        <v>274.68</v>
      </c>
      <c r="E10" s="31">
        <v>2080</v>
      </c>
      <c r="F10" s="39">
        <v>249.38</v>
      </c>
      <c r="G10" s="31">
        <v>1560</v>
      </c>
      <c r="H10" s="111">
        <v>383.58</v>
      </c>
      <c r="I10" s="31">
        <v>2720</v>
      </c>
      <c r="J10" s="111">
        <v>319.47</v>
      </c>
      <c r="K10" s="31">
        <v>2000</v>
      </c>
      <c r="L10" s="111">
        <v>292.09</v>
      </c>
      <c r="M10" s="31">
        <v>1560</v>
      </c>
      <c r="N10" s="116">
        <v>334.59</v>
      </c>
      <c r="O10" s="91">
        <v>1800</v>
      </c>
      <c r="P10" s="116">
        <v>135.02</v>
      </c>
      <c r="Q10" s="91">
        <v>1640</v>
      </c>
      <c r="R10" s="116">
        <v>246.56</v>
      </c>
      <c r="S10" s="91">
        <v>1640</v>
      </c>
      <c r="T10" s="116"/>
      <c r="U10" s="91"/>
    </row>
    <row r="11" spans="1:21" ht="15">
      <c r="A11" s="2" t="s">
        <v>48</v>
      </c>
      <c r="B11" s="30">
        <v>380</v>
      </c>
      <c r="C11" s="36"/>
      <c r="D11" s="39">
        <v>242.68</v>
      </c>
      <c r="E11" s="31">
        <v>1480</v>
      </c>
      <c r="F11" s="39">
        <v>250.17</v>
      </c>
      <c r="G11" s="31">
        <v>1480</v>
      </c>
      <c r="H11" s="111">
        <v>345.11</v>
      </c>
      <c r="I11" s="31">
        <v>1800</v>
      </c>
      <c r="J11" s="111">
        <v>369.71</v>
      </c>
      <c r="K11" s="31">
        <v>1640</v>
      </c>
      <c r="L11" s="111">
        <v>295.43</v>
      </c>
      <c r="M11" s="31">
        <v>1560</v>
      </c>
      <c r="N11" s="116">
        <v>318.55</v>
      </c>
      <c r="O11" s="91">
        <v>1880</v>
      </c>
      <c r="P11" s="116">
        <v>243.69</v>
      </c>
      <c r="Q11" s="91">
        <v>1360</v>
      </c>
      <c r="R11" s="116">
        <v>178.66</v>
      </c>
      <c r="S11" s="91">
        <v>1200</v>
      </c>
      <c r="T11" s="116"/>
      <c r="U11" s="91"/>
    </row>
    <row r="12" spans="1:21" ht="15">
      <c r="A12" s="2" t="s">
        <v>49</v>
      </c>
      <c r="B12" s="30">
        <v>139.69</v>
      </c>
      <c r="C12" s="36"/>
      <c r="D12" s="39">
        <v>258.64</v>
      </c>
      <c r="E12" s="31">
        <v>1560</v>
      </c>
      <c r="F12" s="39">
        <v>390</v>
      </c>
      <c r="G12" s="31">
        <v>3840</v>
      </c>
      <c r="H12" s="111">
        <v>247.43</v>
      </c>
      <c r="I12" s="31">
        <v>1240</v>
      </c>
      <c r="J12" s="111">
        <v>257.62</v>
      </c>
      <c r="K12" s="31">
        <v>1160</v>
      </c>
      <c r="L12" s="111">
        <v>378.18</v>
      </c>
      <c r="M12" s="31">
        <v>1960</v>
      </c>
      <c r="N12" s="116">
        <v>387.12</v>
      </c>
      <c r="O12" s="91">
        <v>2160</v>
      </c>
      <c r="P12" s="116">
        <v>126.35</v>
      </c>
      <c r="Q12" s="91">
        <v>720</v>
      </c>
      <c r="R12" s="116">
        <v>131.96</v>
      </c>
      <c r="S12" s="91">
        <v>800</v>
      </c>
      <c r="T12" s="116"/>
      <c r="U12" s="91"/>
    </row>
    <row r="13" spans="1:21" ht="15">
      <c r="A13" s="2" t="s">
        <v>50</v>
      </c>
      <c r="B13" s="30">
        <v>266.75</v>
      </c>
      <c r="C13" s="36"/>
      <c r="D13" s="39">
        <v>322.13</v>
      </c>
      <c r="E13" s="31">
        <v>2600</v>
      </c>
      <c r="F13" s="39">
        <v>335.23</v>
      </c>
      <c r="G13" s="31">
        <v>2440</v>
      </c>
      <c r="H13" s="111">
        <v>372.03</v>
      </c>
      <c r="I13" s="31">
        <v>2280</v>
      </c>
      <c r="J13" s="111">
        <v>347.23</v>
      </c>
      <c r="K13" s="31">
        <v>1880</v>
      </c>
      <c r="L13" s="111">
        <v>548</v>
      </c>
      <c r="M13" s="31">
        <v>3560</v>
      </c>
      <c r="N13" s="116">
        <v>411.6</v>
      </c>
      <c r="O13" s="91">
        <v>2180</v>
      </c>
      <c r="P13" s="116">
        <v>406.39</v>
      </c>
      <c r="Q13" s="91">
        <v>2680</v>
      </c>
      <c r="R13" s="116">
        <v>320.59</v>
      </c>
      <c r="S13" s="91">
        <v>2120</v>
      </c>
      <c r="T13" s="116"/>
      <c r="U13" s="91"/>
    </row>
    <row r="14" spans="1:21" ht="15">
      <c r="A14" s="2" t="s">
        <v>51</v>
      </c>
      <c r="B14" s="30">
        <v>580.74</v>
      </c>
      <c r="C14" s="36"/>
      <c r="D14" s="39">
        <v>311.99</v>
      </c>
      <c r="E14" s="31">
        <v>2400</v>
      </c>
      <c r="F14" s="39">
        <v>335.23</v>
      </c>
      <c r="G14" s="31">
        <v>3480</v>
      </c>
      <c r="H14" s="111">
        <v>347.47</v>
      </c>
      <c r="I14" s="31">
        <v>2400</v>
      </c>
      <c r="J14" s="111">
        <v>472.8</v>
      </c>
      <c r="K14" s="31">
        <v>3600</v>
      </c>
      <c r="L14" s="111">
        <v>606.76</v>
      </c>
      <c r="M14" s="31">
        <v>3960</v>
      </c>
      <c r="N14" s="116">
        <v>495.78</v>
      </c>
      <c r="O14" s="91">
        <v>3640</v>
      </c>
      <c r="P14" s="116">
        <v>479.54</v>
      </c>
      <c r="Q14" s="91">
        <v>3640</v>
      </c>
      <c r="R14" s="116">
        <v>431.69</v>
      </c>
      <c r="S14" s="91">
        <v>3320</v>
      </c>
      <c r="T14" s="116"/>
      <c r="U14" s="91"/>
    </row>
    <row r="15" spans="1:21" ht="15">
      <c r="A15" s="2" t="s">
        <v>52</v>
      </c>
      <c r="B15" s="30">
        <v>894.26</v>
      </c>
      <c r="C15" s="36">
        <v>123</v>
      </c>
      <c r="D15" s="39">
        <v>453.87</v>
      </c>
      <c r="E15" s="31">
        <v>3080</v>
      </c>
      <c r="F15" s="39">
        <v>448.3</v>
      </c>
      <c r="G15" s="31">
        <v>3840</v>
      </c>
      <c r="H15" s="111">
        <v>456.88</v>
      </c>
      <c r="I15" s="31">
        <v>3120</v>
      </c>
      <c r="J15" s="111">
        <v>489.86</v>
      </c>
      <c r="K15" s="31">
        <v>3720</v>
      </c>
      <c r="L15" s="111">
        <v>518.9</v>
      </c>
      <c r="M15" s="31">
        <v>3640</v>
      </c>
      <c r="N15" s="116">
        <v>500.33</v>
      </c>
      <c r="O15" s="65">
        <v>3720</v>
      </c>
      <c r="P15" s="257">
        <v>447.37</v>
      </c>
      <c r="Q15" s="65">
        <v>3400</v>
      </c>
      <c r="R15" s="257">
        <v>487.43</v>
      </c>
      <c r="S15" s="91">
        <v>3280</v>
      </c>
      <c r="T15" s="257"/>
      <c r="U15" s="91"/>
    </row>
    <row r="16" spans="1:21" ht="15.75" thickBot="1">
      <c r="A16" s="2" t="s">
        <v>53</v>
      </c>
      <c r="B16" s="30">
        <v>1352.69</v>
      </c>
      <c r="C16" s="37">
        <v>253</v>
      </c>
      <c r="D16" s="40">
        <v>343</v>
      </c>
      <c r="E16" s="31">
        <v>1760</v>
      </c>
      <c r="F16" s="40">
        <v>449.12</v>
      </c>
      <c r="G16" s="31">
        <v>4560</v>
      </c>
      <c r="H16" s="111">
        <v>391.47</v>
      </c>
      <c r="I16" s="31">
        <v>2680</v>
      </c>
      <c r="J16" s="111">
        <v>555.51</v>
      </c>
      <c r="K16" s="31">
        <v>4080</v>
      </c>
      <c r="L16" s="129">
        <v>537.45</v>
      </c>
      <c r="M16" s="43">
        <v>2680</v>
      </c>
      <c r="N16" s="192">
        <v>452.4</v>
      </c>
      <c r="O16" s="119">
        <v>3280</v>
      </c>
      <c r="P16" s="192">
        <v>465.17</v>
      </c>
      <c r="Q16" s="119">
        <v>3640</v>
      </c>
      <c r="R16" s="192">
        <v>477.42</v>
      </c>
      <c r="S16" s="119">
        <v>3320</v>
      </c>
      <c r="T16" s="192"/>
      <c r="U16" s="119"/>
    </row>
    <row r="17" spans="1:21" ht="15.75" thickBot="1">
      <c r="A17" s="4" t="s">
        <v>54</v>
      </c>
      <c r="B17" s="32">
        <f>SUM(B5:B16)</f>
        <v>10361.13</v>
      </c>
      <c r="C17" s="33"/>
      <c r="D17" s="32">
        <f>SUM(D5:D16)</f>
        <v>7945.510000000001</v>
      </c>
      <c r="E17" s="34"/>
      <c r="F17" s="32">
        <f>SUM(F5:F16)</f>
        <v>4072.11</v>
      </c>
      <c r="G17" s="34"/>
      <c r="H17" s="32">
        <f aca="true" t="shared" si="0" ref="H17:M17">SUM(H5:H16)</f>
        <v>4487.22</v>
      </c>
      <c r="I17" s="34">
        <f t="shared" si="0"/>
        <v>30400</v>
      </c>
      <c r="J17" s="32">
        <f t="shared" si="0"/>
        <v>4589.55</v>
      </c>
      <c r="K17" s="34">
        <f t="shared" si="0"/>
        <v>29760</v>
      </c>
      <c r="L17" s="144">
        <f t="shared" si="0"/>
        <v>5368.129999999999</v>
      </c>
      <c r="M17" s="46">
        <f t="shared" si="0"/>
        <v>33960</v>
      </c>
      <c r="N17" s="178">
        <f aca="true" t="shared" si="1" ref="N17:S17">SUM(N5:N16)</f>
        <v>5939.87</v>
      </c>
      <c r="O17" s="120">
        <f t="shared" si="1"/>
        <v>35660</v>
      </c>
      <c r="P17" s="178">
        <f t="shared" si="1"/>
        <v>4480.92</v>
      </c>
      <c r="Q17" s="120">
        <f t="shared" si="1"/>
        <v>32000</v>
      </c>
      <c r="R17" s="178">
        <f t="shared" si="1"/>
        <v>4022.23</v>
      </c>
      <c r="S17" s="120">
        <f t="shared" si="1"/>
        <v>27880</v>
      </c>
      <c r="T17" s="178">
        <f>SUM(T5:T16)</f>
        <v>1244.33</v>
      </c>
      <c r="U17" s="120">
        <f>SUM(U5:U16)</f>
        <v>8080</v>
      </c>
    </row>
    <row r="18" ht="15">
      <c r="O18" s="26"/>
    </row>
    <row r="20" spans="1:7" ht="15">
      <c r="A20" s="4"/>
      <c r="B20" s="12"/>
      <c r="C20" s="12"/>
      <c r="D20" s="12"/>
      <c r="E20" s="5"/>
      <c r="F20" s="12"/>
      <c r="G20" s="5"/>
    </row>
    <row r="21" spans="1:7" ht="15">
      <c r="A21" s="4"/>
      <c r="B21" s="8"/>
      <c r="C21" s="8"/>
      <c r="D21" s="8"/>
      <c r="E21" s="5"/>
      <c r="F21" s="8"/>
      <c r="G21" s="5"/>
    </row>
    <row r="22" spans="1:7" ht="15">
      <c r="A22" s="4"/>
      <c r="B22" s="8"/>
      <c r="C22" s="8"/>
      <c r="D22" s="8"/>
      <c r="E22" s="5"/>
      <c r="F22" s="8"/>
      <c r="G22" s="5"/>
    </row>
    <row r="23" spans="1:7" ht="15">
      <c r="A23" s="4"/>
      <c r="B23" s="8"/>
      <c r="C23" s="8"/>
      <c r="D23" s="8"/>
      <c r="E23" s="5"/>
      <c r="F23" s="8"/>
      <c r="G23" s="5"/>
    </row>
    <row r="24" spans="1:6" ht="15">
      <c r="A24" s="2"/>
      <c r="B24" s="7"/>
      <c r="C24" s="7"/>
      <c r="D24" s="7"/>
      <c r="F24" s="7"/>
    </row>
    <row r="25" spans="1:6" ht="15">
      <c r="A25" s="2"/>
      <c r="B25" s="7"/>
      <c r="C25" s="7"/>
      <c r="D25" s="7"/>
      <c r="F25" s="7"/>
    </row>
    <row r="26" spans="1:6" ht="15">
      <c r="A26" s="2"/>
      <c r="B26" s="7"/>
      <c r="C26" s="7"/>
      <c r="D26" s="7"/>
      <c r="F26" s="7"/>
    </row>
    <row r="27" spans="1:6" ht="15">
      <c r="A27" s="2"/>
      <c r="B27" s="7"/>
      <c r="C27" s="7"/>
      <c r="D27" s="7"/>
      <c r="F27" s="7"/>
    </row>
    <row r="28" spans="1:6" ht="15">
      <c r="A28" s="2"/>
      <c r="B28" s="7"/>
      <c r="C28" s="7"/>
      <c r="D28" s="7"/>
      <c r="F28" s="7"/>
    </row>
    <row r="29" spans="1:6" ht="15">
      <c r="A29" s="2"/>
      <c r="B29" s="7"/>
      <c r="C29" s="7"/>
      <c r="D29" s="7"/>
      <c r="F29" s="7"/>
    </row>
    <row r="30" spans="1:6" ht="15">
      <c r="A30" s="2"/>
      <c r="B30" s="7"/>
      <c r="C30" s="7"/>
      <c r="D30" s="7"/>
      <c r="F30" s="7"/>
    </row>
    <row r="31" spans="1:6" ht="15">
      <c r="A31" s="2"/>
      <c r="B31" s="7"/>
      <c r="C31" s="7"/>
      <c r="D31" s="7"/>
      <c r="F31" s="7"/>
    </row>
    <row r="32" spans="1:6" ht="15">
      <c r="A32" s="2"/>
      <c r="B32" s="7"/>
      <c r="C32" s="7"/>
      <c r="D32" s="7"/>
      <c r="F32" s="7"/>
    </row>
    <row r="33" spans="1:6" ht="15">
      <c r="A33" s="2"/>
      <c r="B33" s="7"/>
      <c r="C33" s="7"/>
      <c r="D33" s="7"/>
      <c r="F33" s="7"/>
    </row>
    <row r="34" spans="1:6" ht="15">
      <c r="A34" s="2"/>
      <c r="B34" s="7"/>
      <c r="C34" s="7"/>
      <c r="D34" s="7"/>
      <c r="F34" s="7"/>
    </row>
    <row r="35" spans="1:6" ht="15">
      <c r="A35" s="2"/>
      <c r="B35" s="7"/>
      <c r="C35" s="7"/>
      <c r="D35" s="7"/>
      <c r="F35" s="7"/>
    </row>
    <row r="36" spans="1:7" ht="15">
      <c r="A36" s="4"/>
      <c r="B36" s="6"/>
      <c r="C36" s="6"/>
      <c r="D36" s="6"/>
      <c r="E36" s="5"/>
      <c r="F36" s="6"/>
      <c r="G36" s="5"/>
    </row>
    <row r="48" spans="1:4" ht="15">
      <c r="A48" s="274" t="s">
        <v>98</v>
      </c>
      <c r="B48" s="276" t="s">
        <v>104</v>
      </c>
      <c r="C48" s="277"/>
      <c r="D48" s="277"/>
    </row>
    <row r="49" spans="2:5" ht="15">
      <c r="B49" s="271" t="s">
        <v>99</v>
      </c>
      <c r="C49" s="272" t="s">
        <v>100</v>
      </c>
      <c r="D49" s="272" t="s">
        <v>101</v>
      </c>
      <c r="E49" s="272" t="s">
        <v>102</v>
      </c>
    </row>
    <row r="50" spans="1:5" ht="15">
      <c r="A50" s="3" t="s">
        <v>16</v>
      </c>
      <c r="B50" s="270">
        <v>73</v>
      </c>
      <c r="C50">
        <v>40</v>
      </c>
      <c r="D50">
        <v>3</v>
      </c>
      <c r="E50" s="270">
        <f>B50*C50*D50</f>
        <v>8760</v>
      </c>
    </row>
    <row r="51" spans="2:5" ht="15">
      <c r="B51" s="270">
        <v>7.5</v>
      </c>
      <c r="C51">
        <v>2.5</v>
      </c>
      <c r="D51">
        <v>8</v>
      </c>
      <c r="E51" s="270">
        <f>B51*C51*D51</f>
        <v>150</v>
      </c>
    </row>
    <row r="52" spans="1:5" ht="15">
      <c r="A52" s="275" t="s">
        <v>103</v>
      </c>
      <c r="B52" s="7"/>
      <c r="C52"/>
      <c r="D52"/>
      <c r="E52" s="273">
        <f>SUM(E50:E51)</f>
        <v>8910</v>
      </c>
    </row>
  </sheetData>
  <mergeCells count="1">
    <mergeCell ref="B48:D4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zoomScale="75" zoomScaleNormal="75" workbookViewId="0" topLeftCell="A1">
      <pane xSplit="1" topLeftCell="B1" activePane="topRight" state="frozen"/>
      <selection pane="topLeft" activeCell="A1" sqref="A1"/>
      <selection pane="topRight" activeCell="C45" sqref="C45"/>
    </sheetView>
  </sheetViews>
  <sheetFormatPr defaultColWidth="11.5546875" defaultRowHeight="15"/>
  <cols>
    <col min="1" max="1" width="15.99609375" style="3" customWidth="1"/>
    <col min="2" max="2" width="8.6640625" style="9" customWidth="1"/>
    <col min="3" max="3" width="3.99609375" style="0" bestFit="1" customWidth="1"/>
    <col min="4" max="4" width="8.6640625" style="0" bestFit="1" customWidth="1"/>
    <col min="5" max="5" width="9.5546875" style="0" customWidth="1"/>
    <col min="6" max="6" width="8.6640625" style="0" bestFit="1" customWidth="1"/>
    <col min="7" max="7" width="6.6640625" style="0" bestFit="1" customWidth="1"/>
    <col min="8" max="8" width="8.6640625" style="0" bestFit="1" customWidth="1"/>
    <col min="9" max="9" width="5.10546875" style="0" bestFit="1" customWidth="1"/>
    <col min="10" max="10" width="8.6640625" style="0" bestFit="1" customWidth="1"/>
    <col min="11" max="11" width="5.10546875" style="0" bestFit="1" customWidth="1"/>
    <col min="12" max="12" width="8.6640625" style="0" bestFit="1" customWidth="1"/>
    <col min="13" max="13" width="5.10546875" style="0" bestFit="1" customWidth="1"/>
    <col min="14" max="14" width="8.6640625" style="0" bestFit="1" customWidth="1"/>
    <col min="15" max="15" width="5.5546875" style="0" bestFit="1" customWidth="1"/>
    <col min="16" max="16384" width="8.6640625" style="0" customWidth="1"/>
  </cols>
  <sheetData>
    <row r="1" spans="1:20" s="12" customFormat="1" ht="15">
      <c r="A1" s="85" t="s">
        <v>71</v>
      </c>
      <c r="B1" s="12">
        <v>1998</v>
      </c>
      <c r="D1" s="12">
        <v>1999</v>
      </c>
      <c r="F1" s="12">
        <v>2000</v>
      </c>
      <c r="H1" s="12">
        <v>2001</v>
      </c>
      <c r="J1" s="12">
        <v>2002</v>
      </c>
      <c r="L1" s="12">
        <v>2003</v>
      </c>
      <c r="N1" s="12">
        <v>2004</v>
      </c>
      <c r="P1" s="12">
        <v>2005</v>
      </c>
      <c r="R1" s="12">
        <v>2006</v>
      </c>
      <c r="T1" s="12">
        <v>2007</v>
      </c>
    </row>
    <row r="2" spans="1:20" s="5" customFormat="1" ht="15">
      <c r="A2" s="4"/>
      <c r="B2" s="8" t="s">
        <v>38</v>
      </c>
      <c r="D2" s="8" t="s">
        <v>38</v>
      </c>
      <c r="F2" s="8" t="s">
        <v>38</v>
      </c>
      <c r="H2" s="5" t="s">
        <v>38</v>
      </c>
      <c r="J2" s="5" t="s">
        <v>38</v>
      </c>
      <c r="L2" s="8" t="s">
        <v>38</v>
      </c>
      <c r="N2" s="8" t="s">
        <v>38</v>
      </c>
      <c r="P2" s="8" t="s">
        <v>38</v>
      </c>
      <c r="R2" s="8" t="s">
        <v>38</v>
      </c>
      <c r="T2" s="8" t="s">
        <v>38</v>
      </c>
    </row>
    <row r="3" spans="1:21" s="5" customFormat="1" ht="15">
      <c r="A3" s="4" t="s">
        <v>55</v>
      </c>
      <c r="B3" s="8" t="s">
        <v>41</v>
      </c>
      <c r="C3" s="5" t="s">
        <v>40</v>
      </c>
      <c r="D3" s="8" t="s">
        <v>41</v>
      </c>
      <c r="E3" s="5" t="s">
        <v>40</v>
      </c>
      <c r="F3" s="8" t="s">
        <v>41</v>
      </c>
      <c r="G3" s="5" t="s">
        <v>40</v>
      </c>
      <c r="H3" s="5" t="s">
        <v>41</v>
      </c>
      <c r="I3" s="5" t="s">
        <v>40</v>
      </c>
      <c r="J3" s="5" t="s">
        <v>41</v>
      </c>
      <c r="K3" s="5" t="s">
        <v>40</v>
      </c>
      <c r="L3" s="8" t="s">
        <v>41</v>
      </c>
      <c r="M3" s="5" t="s">
        <v>40</v>
      </c>
      <c r="N3" s="8" t="s">
        <v>41</v>
      </c>
      <c r="O3" s="5" t="s">
        <v>40</v>
      </c>
      <c r="P3" s="8" t="s">
        <v>41</v>
      </c>
      <c r="Q3" s="5" t="s">
        <v>40</v>
      </c>
      <c r="R3" s="8" t="s">
        <v>41</v>
      </c>
      <c r="S3" s="5" t="s">
        <v>40</v>
      </c>
      <c r="T3" s="8" t="s">
        <v>41</v>
      </c>
      <c r="U3" s="5" t="s">
        <v>40</v>
      </c>
    </row>
    <row r="4" spans="1:2" s="5" customFormat="1" ht="15.75" thickBot="1">
      <c r="A4" s="4"/>
      <c r="B4" s="8"/>
    </row>
    <row r="5" spans="1:21" ht="15">
      <c r="A5" s="2" t="s">
        <v>42</v>
      </c>
      <c r="B5" s="28">
        <v>0</v>
      </c>
      <c r="C5" s="41"/>
      <c r="D5" s="71">
        <v>0</v>
      </c>
      <c r="E5" s="29">
        <v>0</v>
      </c>
      <c r="F5" s="71">
        <v>0</v>
      </c>
      <c r="G5" s="29">
        <v>0</v>
      </c>
      <c r="H5" s="112">
        <v>28.79</v>
      </c>
      <c r="I5" s="108">
        <v>204</v>
      </c>
      <c r="J5" s="112">
        <v>39.75</v>
      </c>
      <c r="K5" s="108">
        <v>286</v>
      </c>
      <c r="L5" s="114">
        <v>31.62</v>
      </c>
      <c r="M5" s="29">
        <v>205</v>
      </c>
      <c r="N5" s="115">
        <v>26.44</v>
      </c>
      <c r="O5" s="118">
        <v>169</v>
      </c>
      <c r="P5" s="115">
        <v>30.4</v>
      </c>
      <c r="Q5" s="118">
        <v>198</v>
      </c>
      <c r="R5" s="115">
        <v>46.28</v>
      </c>
      <c r="S5" s="118">
        <v>271</v>
      </c>
      <c r="T5" s="115">
        <v>43.85</v>
      </c>
      <c r="U5" s="118">
        <v>282</v>
      </c>
    </row>
    <row r="6" spans="1:21" ht="15">
      <c r="A6" s="2" t="s">
        <v>43</v>
      </c>
      <c r="B6" s="30">
        <v>0</v>
      </c>
      <c r="C6" s="42"/>
      <c r="D6" s="72">
        <v>0</v>
      </c>
      <c r="E6" s="31">
        <v>0</v>
      </c>
      <c r="F6" s="72">
        <v>0</v>
      </c>
      <c r="G6" s="31">
        <v>0</v>
      </c>
      <c r="H6" s="113">
        <v>216.65</v>
      </c>
      <c r="I6" s="31"/>
      <c r="J6" s="113">
        <v>71.36</v>
      </c>
      <c r="K6" s="31">
        <v>533</v>
      </c>
      <c r="L6" s="111">
        <v>118.64</v>
      </c>
      <c r="M6" s="31">
        <v>836</v>
      </c>
      <c r="N6" s="116">
        <v>66.1</v>
      </c>
      <c r="O6" s="91">
        <v>459</v>
      </c>
      <c r="P6" s="116">
        <v>71.29</v>
      </c>
      <c r="Q6" s="91">
        <v>494</v>
      </c>
      <c r="R6" s="116">
        <v>64.72</v>
      </c>
      <c r="S6" s="91">
        <v>389</v>
      </c>
      <c r="T6" s="116">
        <v>35.51</v>
      </c>
      <c r="U6" s="91">
        <v>195</v>
      </c>
    </row>
    <row r="7" spans="1:21" ht="15">
      <c r="A7" s="2" t="s">
        <v>44</v>
      </c>
      <c r="B7" s="30">
        <v>0</v>
      </c>
      <c r="C7" s="42"/>
      <c r="D7" s="72">
        <v>0</v>
      </c>
      <c r="E7" s="31">
        <v>0</v>
      </c>
      <c r="F7" s="72">
        <v>0</v>
      </c>
      <c r="G7" s="31">
        <v>0</v>
      </c>
      <c r="H7" s="113">
        <v>128.81</v>
      </c>
      <c r="I7" s="110">
        <v>999</v>
      </c>
      <c r="J7" s="113">
        <v>74.88</v>
      </c>
      <c r="K7" s="110">
        <v>557</v>
      </c>
      <c r="L7" s="111">
        <v>164.02</v>
      </c>
      <c r="M7" s="31">
        <v>1165</v>
      </c>
      <c r="N7" s="116">
        <v>94.55</v>
      </c>
      <c r="O7" s="91">
        <v>667</v>
      </c>
      <c r="P7" s="116">
        <v>91.78</v>
      </c>
      <c r="Q7" s="91">
        <v>643</v>
      </c>
      <c r="R7" s="116">
        <v>65.61</v>
      </c>
      <c r="S7" s="91">
        <v>394</v>
      </c>
      <c r="T7" s="116">
        <v>64.72</v>
      </c>
      <c r="U7" s="91">
        <v>431</v>
      </c>
    </row>
    <row r="8" spans="1:21" ht="15">
      <c r="A8" s="2" t="s">
        <v>56</v>
      </c>
      <c r="B8" s="30">
        <v>0</v>
      </c>
      <c r="C8" s="42"/>
      <c r="D8" s="72">
        <v>0</v>
      </c>
      <c r="E8" s="31">
        <v>0</v>
      </c>
      <c r="F8" s="72">
        <v>0</v>
      </c>
      <c r="G8" s="31">
        <v>0</v>
      </c>
      <c r="H8" s="111">
        <v>102.26</v>
      </c>
      <c r="I8" s="31">
        <v>788</v>
      </c>
      <c r="J8" s="111">
        <v>54.15</v>
      </c>
      <c r="K8" s="31">
        <v>396</v>
      </c>
      <c r="L8" s="111">
        <v>72.53</v>
      </c>
      <c r="M8" s="31">
        <v>535</v>
      </c>
      <c r="N8" s="116">
        <v>52.56</v>
      </c>
      <c r="O8" s="91">
        <v>360</v>
      </c>
      <c r="P8" s="116">
        <v>71.14</v>
      </c>
      <c r="Q8" s="91">
        <v>493</v>
      </c>
      <c r="R8" s="116">
        <v>58.62</v>
      </c>
      <c r="S8" s="91">
        <v>350</v>
      </c>
      <c r="T8" s="116"/>
      <c r="U8" s="91"/>
    </row>
    <row r="9" spans="1:21" ht="15">
      <c r="A9" s="2" t="s">
        <v>46</v>
      </c>
      <c r="B9" s="30">
        <v>0</v>
      </c>
      <c r="C9" s="42"/>
      <c r="D9" s="72">
        <v>0</v>
      </c>
      <c r="E9" s="31">
        <v>0</v>
      </c>
      <c r="F9" s="72">
        <v>0</v>
      </c>
      <c r="G9" s="31">
        <v>0</v>
      </c>
      <c r="H9" s="111">
        <v>90.61</v>
      </c>
      <c r="I9" s="31">
        <v>759</v>
      </c>
      <c r="J9" s="111">
        <v>63.68</v>
      </c>
      <c r="K9" s="31">
        <v>470</v>
      </c>
      <c r="L9" s="111">
        <v>76.91</v>
      </c>
      <c r="M9" s="31">
        <v>538</v>
      </c>
      <c r="N9" s="116">
        <v>88.67</v>
      </c>
      <c r="O9" s="91">
        <v>624</v>
      </c>
      <c r="P9" s="116">
        <v>62.89</v>
      </c>
      <c r="Q9" s="91">
        <v>433</v>
      </c>
      <c r="R9" s="116">
        <v>55.63</v>
      </c>
      <c r="S9" s="91">
        <v>331</v>
      </c>
      <c r="T9" s="116"/>
      <c r="U9" s="91"/>
    </row>
    <row r="10" spans="1:21" ht="15">
      <c r="A10" s="2" t="s">
        <v>47</v>
      </c>
      <c r="B10" s="30">
        <v>0</v>
      </c>
      <c r="C10" s="42"/>
      <c r="D10" s="72">
        <v>0</v>
      </c>
      <c r="E10" s="31">
        <v>0</v>
      </c>
      <c r="F10" s="72">
        <v>0</v>
      </c>
      <c r="G10" s="31">
        <v>0</v>
      </c>
      <c r="H10" s="111">
        <v>47.78</v>
      </c>
      <c r="I10" s="31">
        <v>355</v>
      </c>
      <c r="J10" s="111">
        <v>32.41</v>
      </c>
      <c r="K10" s="31">
        <v>227</v>
      </c>
      <c r="L10" s="111">
        <v>24.65</v>
      </c>
      <c r="M10" s="31">
        <v>156</v>
      </c>
      <c r="N10" s="116">
        <v>14.8</v>
      </c>
      <c r="O10" s="91">
        <v>70</v>
      </c>
      <c r="P10" s="116">
        <v>16.63</v>
      </c>
      <c r="Q10" s="91">
        <v>94</v>
      </c>
      <c r="R10" s="116">
        <v>18.28</v>
      </c>
      <c r="S10" s="91">
        <v>86</v>
      </c>
      <c r="T10" s="116"/>
      <c r="U10" s="91"/>
    </row>
    <row r="11" spans="1:21" ht="15">
      <c r="A11" s="2" t="s">
        <v>48</v>
      </c>
      <c r="B11" s="30">
        <v>0</v>
      </c>
      <c r="C11" s="42"/>
      <c r="D11" s="72">
        <v>0</v>
      </c>
      <c r="E11" s="31">
        <v>0</v>
      </c>
      <c r="F11" s="72">
        <v>0</v>
      </c>
      <c r="G11" s="31">
        <v>0</v>
      </c>
      <c r="H11" s="111"/>
      <c r="I11" s="31"/>
      <c r="J11" s="111">
        <v>25.46</v>
      </c>
      <c r="K11" s="31">
        <v>378</v>
      </c>
      <c r="L11" s="111">
        <v>23.56</v>
      </c>
      <c r="M11" s="31">
        <v>148</v>
      </c>
      <c r="N11" s="116">
        <v>17.82</v>
      </c>
      <c r="O11" s="91">
        <v>106</v>
      </c>
      <c r="P11" s="116">
        <v>29.6</v>
      </c>
      <c r="Q11" s="91">
        <v>191</v>
      </c>
      <c r="R11" s="116">
        <v>33.72</v>
      </c>
      <c r="S11" s="91">
        <v>191</v>
      </c>
      <c r="T11" s="116"/>
      <c r="U11" s="91"/>
    </row>
    <row r="12" spans="1:21" ht="15">
      <c r="A12" s="2" t="s">
        <v>49</v>
      </c>
      <c r="B12" s="30">
        <v>0</v>
      </c>
      <c r="C12" s="42"/>
      <c r="D12" s="72">
        <v>0</v>
      </c>
      <c r="E12" s="31">
        <v>0</v>
      </c>
      <c r="F12" s="72">
        <v>14.51</v>
      </c>
      <c r="G12" s="31">
        <v>110</v>
      </c>
      <c r="H12" s="111">
        <v>12.74</v>
      </c>
      <c r="I12" s="31">
        <v>55</v>
      </c>
      <c r="J12" s="111">
        <v>41.29</v>
      </c>
      <c r="K12" s="31">
        <v>296</v>
      </c>
      <c r="L12" s="111">
        <v>39.29</v>
      </c>
      <c r="M12" s="31">
        <v>263</v>
      </c>
      <c r="N12" s="116">
        <v>19.73</v>
      </c>
      <c r="O12" s="91">
        <v>120</v>
      </c>
      <c r="P12" s="116">
        <v>24.5</v>
      </c>
      <c r="Q12" s="91">
        <v>154</v>
      </c>
      <c r="R12" s="116">
        <v>34.19</v>
      </c>
      <c r="S12" s="91">
        <v>194</v>
      </c>
      <c r="T12" s="116"/>
      <c r="U12" s="91"/>
    </row>
    <row r="13" spans="1:21" ht="15">
      <c r="A13" s="2" t="s">
        <v>50</v>
      </c>
      <c r="B13" s="30">
        <v>0</v>
      </c>
      <c r="C13" s="42"/>
      <c r="D13" s="72">
        <v>0</v>
      </c>
      <c r="E13" s="31">
        <v>0</v>
      </c>
      <c r="F13" s="72">
        <v>70.96</v>
      </c>
      <c r="G13" s="31">
        <v>645</v>
      </c>
      <c r="H13" s="111">
        <v>27.91</v>
      </c>
      <c r="I13" s="31">
        <v>197</v>
      </c>
      <c r="J13" s="111">
        <v>28.93</v>
      </c>
      <c r="K13" s="31">
        <v>200</v>
      </c>
      <c r="L13" s="111">
        <v>42.71</v>
      </c>
      <c r="M13" s="31">
        <v>288</v>
      </c>
      <c r="N13" s="116">
        <v>47.91</v>
      </c>
      <c r="O13" s="91">
        <v>326</v>
      </c>
      <c r="P13" s="116">
        <v>49.96</v>
      </c>
      <c r="Q13" s="91">
        <v>339</v>
      </c>
      <c r="R13" s="116">
        <v>37.07</v>
      </c>
      <c r="S13" s="91">
        <v>211</v>
      </c>
      <c r="T13" s="116"/>
      <c r="U13" s="91"/>
    </row>
    <row r="14" spans="1:21" ht="15">
      <c r="A14" s="2" t="s">
        <v>51</v>
      </c>
      <c r="B14" s="30">
        <v>0</v>
      </c>
      <c r="C14" s="42">
        <v>0</v>
      </c>
      <c r="D14" s="72">
        <v>0</v>
      </c>
      <c r="E14" s="31">
        <v>0</v>
      </c>
      <c r="F14" s="72">
        <v>108.26</v>
      </c>
      <c r="G14" s="31">
        <v>991</v>
      </c>
      <c r="H14" s="111">
        <v>54.72</v>
      </c>
      <c r="I14" s="31">
        <v>403</v>
      </c>
      <c r="J14" s="111">
        <v>63</v>
      </c>
      <c r="K14" s="31">
        <v>433</v>
      </c>
      <c r="L14" s="111">
        <v>96.74</v>
      </c>
      <c r="M14" s="31">
        <v>683</v>
      </c>
      <c r="N14" s="116">
        <v>58.72</v>
      </c>
      <c r="O14" s="91">
        <v>405</v>
      </c>
      <c r="P14" s="116">
        <v>58.63</v>
      </c>
      <c r="Q14" s="91">
        <v>402</v>
      </c>
      <c r="R14" s="116">
        <v>52.05</v>
      </c>
      <c r="S14" s="91">
        <v>306</v>
      </c>
      <c r="T14" s="116"/>
      <c r="U14" s="91"/>
    </row>
    <row r="15" spans="1:21" ht="15">
      <c r="A15" s="2" t="s">
        <v>52</v>
      </c>
      <c r="B15" s="30">
        <v>0</v>
      </c>
      <c r="C15" s="42">
        <v>0</v>
      </c>
      <c r="D15" s="72">
        <v>0</v>
      </c>
      <c r="E15" s="31">
        <v>0</v>
      </c>
      <c r="F15" s="72">
        <v>129.82</v>
      </c>
      <c r="G15" s="31">
        <v>1191</v>
      </c>
      <c r="H15" s="111">
        <v>50.37</v>
      </c>
      <c r="I15" s="31">
        <v>369</v>
      </c>
      <c r="J15" s="111">
        <v>76.35</v>
      </c>
      <c r="K15" s="31">
        <v>530</v>
      </c>
      <c r="L15" s="111">
        <v>82.24</v>
      </c>
      <c r="M15" s="31">
        <v>577</v>
      </c>
      <c r="N15" s="116">
        <v>121.5</v>
      </c>
      <c r="O15" s="91">
        <v>864</v>
      </c>
      <c r="P15" s="116">
        <v>71.77</v>
      </c>
      <c r="Q15" s="91">
        <v>510</v>
      </c>
      <c r="R15" s="116">
        <v>54.77</v>
      </c>
      <c r="S15" s="91">
        <v>333</v>
      </c>
      <c r="T15" s="116"/>
      <c r="U15" s="91"/>
    </row>
    <row r="16" spans="1:21" ht="15.75" thickBot="1">
      <c r="A16" s="2" t="s">
        <v>53</v>
      </c>
      <c r="B16" s="30">
        <v>0</v>
      </c>
      <c r="C16" s="42">
        <v>0</v>
      </c>
      <c r="D16" s="72">
        <v>0</v>
      </c>
      <c r="E16" s="31">
        <v>0</v>
      </c>
      <c r="F16" s="72">
        <v>122.89</v>
      </c>
      <c r="G16" s="31">
        <v>952</v>
      </c>
      <c r="H16" s="111">
        <v>58.69</v>
      </c>
      <c r="I16" s="31">
        <v>434</v>
      </c>
      <c r="J16" s="111">
        <v>69.32</v>
      </c>
      <c r="K16" s="31">
        <v>479</v>
      </c>
      <c r="L16" s="111">
        <v>95.77</v>
      </c>
      <c r="M16" s="31">
        <v>676</v>
      </c>
      <c r="N16" s="116">
        <v>30.54</v>
      </c>
      <c r="O16" s="91">
        <v>199</v>
      </c>
      <c r="P16" s="116">
        <v>65.56</v>
      </c>
      <c r="Q16" s="91">
        <v>413</v>
      </c>
      <c r="R16" s="116">
        <v>34.31</v>
      </c>
      <c r="S16" s="91">
        <v>224</v>
      </c>
      <c r="T16" s="116"/>
      <c r="U16" s="91"/>
    </row>
    <row r="17" spans="1:21" s="1" customFormat="1" ht="15.75" thickBot="1">
      <c r="A17" s="2" t="s">
        <v>54</v>
      </c>
      <c r="B17" s="44">
        <f>SUM(B5:B16)</f>
        <v>0</v>
      </c>
      <c r="C17" s="45"/>
      <c r="D17" s="73">
        <f aca="true" t="shared" si="0" ref="D17:I17">SUM(D5:D16)</f>
        <v>0</v>
      </c>
      <c r="E17" s="74">
        <f t="shared" si="0"/>
        <v>0</v>
      </c>
      <c r="F17" s="73">
        <f t="shared" si="0"/>
        <v>446.44</v>
      </c>
      <c r="G17" s="74">
        <f t="shared" si="0"/>
        <v>3889</v>
      </c>
      <c r="H17" s="73">
        <f t="shared" si="0"/>
        <v>819.3299999999999</v>
      </c>
      <c r="I17" s="46">
        <f t="shared" si="0"/>
        <v>4563</v>
      </c>
      <c r="J17" s="73">
        <f aca="true" t="shared" si="1" ref="J17:O17">SUM(J5:J16)</f>
        <v>640.5799999999999</v>
      </c>
      <c r="K17" s="46">
        <f t="shared" si="1"/>
        <v>4785</v>
      </c>
      <c r="L17" s="46">
        <f t="shared" si="1"/>
        <v>868.68</v>
      </c>
      <c r="M17" s="46">
        <f t="shared" si="1"/>
        <v>6070</v>
      </c>
      <c r="N17" s="193">
        <f t="shared" si="1"/>
        <v>639.34</v>
      </c>
      <c r="O17" s="120">
        <f t="shared" si="1"/>
        <v>4369</v>
      </c>
      <c r="P17" s="193">
        <f aca="true" t="shared" si="2" ref="P17:U17">SUM(P5:P16)</f>
        <v>644.1500000000001</v>
      </c>
      <c r="Q17" s="120">
        <f t="shared" si="2"/>
        <v>4364</v>
      </c>
      <c r="R17" s="193">
        <f t="shared" si="2"/>
        <v>555.25</v>
      </c>
      <c r="S17" s="120">
        <f t="shared" si="2"/>
        <v>3280</v>
      </c>
      <c r="T17" s="193">
        <f t="shared" si="2"/>
        <v>144.07999999999998</v>
      </c>
      <c r="U17" s="120">
        <f t="shared" si="2"/>
        <v>908</v>
      </c>
    </row>
    <row r="43" spans="1:4" ht="15">
      <c r="A43" s="274" t="s">
        <v>98</v>
      </c>
      <c r="B43" s="276" t="s">
        <v>104</v>
      </c>
      <c r="C43" s="277"/>
      <c r="D43" s="277"/>
    </row>
    <row r="44" spans="2:5" ht="15">
      <c r="B44" s="271" t="s">
        <v>99</v>
      </c>
      <c r="C44" s="272" t="s">
        <v>100</v>
      </c>
      <c r="D44" s="272" t="s">
        <v>101</v>
      </c>
      <c r="E44" s="272" t="s">
        <v>102</v>
      </c>
    </row>
    <row r="45" spans="1:5" ht="15">
      <c r="A45" s="3" t="s">
        <v>114</v>
      </c>
      <c r="B45" s="270">
        <v>33</v>
      </c>
      <c r="C45">
        <v>29.5</v>
      </c>
      <c r="D45">
        <v>2</v>
      </c>
      <c r="E45" s="270">
        <f>B45*C45*D45</f>
        <v>1947</v>
      </c>
    </row>
    <row r="46" spans="2:5" ht="15">
      <c r="B46" s="270">
        <v>22</v>
      </c>
      <c r="C46">
        <v>7</v>
      </c>
      <c r="D46">
        <v>1</v>
      </c>
      <c r="E46" s="270">
        <f>B46*C46*D46</f>
        <v>154</v>
      </c>
    </row>
    <row r="47" spans="1:5" ht="15">
      <c r="A47" s="275" t="s">
        <v>103</v>
      </c>
      <c r="B47" s="7"/>
      <c r="E47" s="273">
        <f>SUM(E45:E46)</f>
        <v>2101</v>
      </c>
    </row>
  </sheetData>
  <mergeCells count="1">
    <mergeCell ref="B43:D43"/>
  </mergeCells>
  <printOptions gridLines="1"/>
  <pageMargins left="0.75" right="0.75" top="1" bottom="1" header="0.5" footer="0.5"/>
  <pageSetup fitToHeight="1" fitToWidth="1" horizontalDpi="600" verticalDpi="600" orientation="landscape" scale="68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48"/>
  <sheetViews>
    <sheetView zoomScale="75" zoomScaleNormal="75" workbookViewId="0" topLeftCell="A1">
      <pane xSplit="1" topLeftCell="B1" activePane="topRight" state="frozen"/>
      <selection pane="topLeft" activeCell="A1" sqref="A1"/>
      <selection pane="topRight" activeCell="E48" sqref="E48"/>
    </sheetView>
  </sheetViews>
  <sheetFormatPr defaultColWidth="11.5546875" defaultRowHeight="15"/>
  <cols>
    <col min="1" max="1" width="15.3359375" style="3" customWidth="1"/>
    <col min="2" max="2" width="8.6640625" style="13" customWidth="1"/>
    <col min="3" max="3" width="6.3359375" style="0" bestFit="1" customWidth="1"/>
    <col min="4" max="4" width="8.6640625" style="0" bestFit="1" customWidth="1"/>
    <col min="5" max="5" width="6.3359375" style="0" bestFit="1" customWidth="1"/>
    <col min="6" max="6" width="8.6640625" style="0" bestFit="1" customWidth="1"/>
    <col min="7" max="7" width="6.3359375" style="0" bestFit="1" customWidth="1"/>
    <col min="8" max="8" width="8.6640625" style="0" bestFit="1" customWidth="1"/>
    <col min="9" max="9" width="6.3359375" style="0" bestFit="1" customWidth="1"/>
    <col min="10" max="10" width="8.6640625" style="0" bestFit="1" customWidth="1"/>
    <col min="11" max="11" width="6.3359375" style="0" bestFit="1" customWidth="1"/>
    <col min="12" max="12" width="8.6640625" style="0" bestFit="1" customWidth="1"/>
    <col min="13" max="13" width="6.3359375" style="0" bestFit="1" customWidth="1"/>
    <col min="14" max="14" width="9.10546875" style="0" bestFit="1" customWidth="1"/>
    <col min="15" max="15" width="6.6640625" style="0" bestFit="1" customWidth="1"/>
    <col min="16" max="17" width="8.6640625" style="0" customWidth="1"/>
    <col min="18" max="18" width="9.10546875" style="0" bestFit="1" customWidth="1"/>
    <col min="19" max="19" width="8.99609375" style="0" bestFit="1" customWidth="1"/>
    <col min="20" max="16384" width="8.6640625" style="0" customWidth="1"/>
  </cols>
  <sheetData>
    <row r="1" spans="1:20" s="12" customFormat="1" ht="15">
      <c r="A1" s="85" t="s">
        <v>71</v>
      </c>
      <c r="B1" s="12">
        <v>1998</v>
      </c>
      <c r="D1" s="12">
        <v>1999</v>
      </c>
      <c r="F1" s="12">
        <v>2000</v>
      </c>
      <c r="H1" s="12">
        <v>2001</v>
      </c>
      <c r="J1" s="12">
        <v>2002</v>
      </c>
      <c r="L1" s="12">
        <v>2003</v>
      </c>
      <c r="N1" s="12">
        <v>2004</v>
      </c>
      <c r="P1" s="12">
        <v>2005</v>
      </c>
      <c r="R1" s="12">
        <v>2006</v>
      </c>
      <c r="T1" s="12">
        <v>2007</v>
      </c>
    </row>
    <row r="2" spans="1:20" s="5" customFormat="1" ht="15">
      <c r="A2" s="4"/>
      <c r="B2" s="12" t="s">
        <v>38</v>
      </c>
      <c r="D2" s="12" t="s">
        <v>38</v>
      </c>
      <c r="F2" s="12" t="s">
        <v>38</v>
      </c>
      <c r="H2" s="5" t="s">
        <v>38</v>
      </c>
      <c r="J2" s="5" t="s">
        <v>38</v>
      </c>
      <c r="L2" s="8" t="s">
        <v>38</v>
      </c>
      <c r="N2" s="8" t="s">
        <v>38</v>
      </c>
      <c r="P2" s="8" t="s">
        <v>38</v>
      </c>
      <c r="R2" s="8" t="s">
        <v>38</v>
      </c>
      <c r="T2" s="8" t="s">
        <v>38</v>
      </c>
    </row>
    <row r="3" spans="1:21" s="5" customFormat="1" ht="15">
      <c r="A3" s="4" t="s">
        <v>55</v>
      </c>
      <c r="B3" s="12" t="s">
        <v>41</v>
      </c>
      <c r="C3" s="5" t="s">
        <v>40</v>
      </c>
      <c r="D3" s="12" t="s">
        <v>41</v>
      </c>
      <c r="E3" s="5" t="s">
        <v>40</v>
      </c>
      <c r="F3" s="12" t="s">
        <v>41</v>
      </c>
      <c r="G3" s="5" t="s">
        <v>40</v>
      </c>
      <c r="H3" s="5" t="s">
        <v>41</v>
      </c>
      <c r="I3" s="5" t="s">
        <v>40</v>
      </c>
      <c r="J3" s="5" t="s">
        <v>41</v>
      </c>
      <c r="K3" s="5" t="s">
        <v>40</v>
      </c>
      <c r="L3" s="8" t="s">
        <v>41</v>
      </c>
      <c r="M3" s="5" t="s">
        <v>40</v>
      </c>
      <c r="N3" s="8" t="s">
        <v>41</v>
      </c>
      <c r="O3" s="5" t="s">
        <v>40</v>
      </c>
      <c r="P3" s="8" t="s">
        <v>41</v>
      </c>
      <c r="Q3" s="5" t="s">
        <v>40</v>
      </c>
      <c r="R3" s="8" t="s">
        <v>41</v>
      </c>
      <c r="S3" s="5" t="s">
        <v>40</v>
      </c>
      <c r="T3" s="8" t="s">
        <v>41</v>
      </c>
      <c r="U3" s="5" t="s">
        <v>40</v>
      </c>
    </row>
    <row r="4" spans="1:2" s="5" customFormat="1" ht="15.75" thickBot="1">
      <c r="A4" s="4"/>
      <c r="B4" s="12"/>
    </row>
    <row r="5" spans="1:21" ht="15">
      <c r="A5" s="2" t="s">
        <v>42</v>
      </c>
      <c r="B5" s="28">
        <v>226</v>
      </c>
      <c r="C5" s="35">
        <v>1577</v>
      </c>
      <c r="D5" s="28">
        <v>184.71</v>
      </c>
      <c r="E5" s="35">
        <v>1273</v>
      </c>
      <c r="F5" s="28">
        <v>187.06</v>
      </c>
      <c r="G5" s="35">
        <v>1290</v>
      </c>
      <c r="H5" s="107">
        <v>135.09</v>
      </c>
      <c r="I5" s="108">
        <v>1007</v>
      </c>
      <c r="J5" s="107">
        <v>239.82</v>
      </c>
      <c r="K5" s="108">
        <v>1821</v>
      </c>
      <c r="L5" s="114">
        <v>247.83</v>
      </c>
      <c r="M5" s="29">
        <v>1746</v>
      </c>
      <c r="N5" s="115">
        <v>180.18</v>
      </c>
      <c r="O5" s="118">
        <v>1259</v>
      </c>
      <c r="P5" s="115">
        <v>199.1</v>
      </c>
      <c r="Q5" s="118">
        <v>1400</v>
      </c>
      <c r="R5" s="115">
        <v>235.26</v>
      </c>
      <c r="S5" s="118">
        <v>1449</v>
      </c>
      <c r="T5" s="115">
        <v>159.87</v>
      </c>
      <c r="U5" s="118">
        <v>1009</v>
      </c>
    </row>
    <row r="6" spans="1:21" ht="15">
      <c r="A6" s="2" t="s">
        <v>43</v>
      </c>
      <c r="B6" s="30">
        <v>470</v>
      </c>
      <c r="C6" s="36">
        <v>3334</v>
      </c>
      <c r="D6" s="30">
        <v>339.94</v>
      </c>
      <c r="E6" s="36">
        <v>2393</v>
      </c>
      <c r="F6" s="30">
        <v>562.88</v>
      </c>
      <c r="G6" s="36">
        <v>3473</v>
      </c>
      <c r="H6" s="109">
        <v>362.28</v>
      </c>
      <c r="I6" s="110">
        <v>2842</v>
      </c>
      <c r="J6" s="109">
        <v>478.62</v>
      </c>
      <c r="K6" s="110">
        <v>3718</v>
      </c>
      <c r="L6" s="111">
        <v>432.25</v>
      </c>
      <c r="M6" s="31">
        <v>3117</v>
      </c>
      <c r="N6" s="116">
        <v>503.18</v>
      </c>
      <c r="O6" s="91">
        <v>3664</v>
      </c>
      <c r="P6" s="116">
        <v>357.81</v>
      </c>
      <c r="Q6" s="91">
        <v>2573</v>
      </c>
      <c r="R6" s="116">
        <v>415.77</v>
      </c>
      <c r="S6" s="91">
        <v>2617</v>
      </c>
      <c r="T6" s="116">
        <v>281.22</v>
      </c>
      <c r="U6" s="91">
        <v>1774</v>
      </c>
    </row>
    <row r="7" spans="1:21" ht="15">
      <c r="A7" s="2" t="s">
        <v>44</v>
      </c>
      <c r="B7" s="30">
        <v>569</v>
      </c>
      <c r="C7" s="36">
        <v>4049</v>
      </c>
      <c r="D7" s="30">
        <v>435.85</v>
      </c>
      <c r="E7" s="36">
        <v>3085</v>
      </c>
      <c r="F7" s="30">
        <v>606.69</v>
      </c>
      <c r="G7" s="36">
        <v>3748</v>
      </c>
      <c r="H7" s="109">
        <v>535.36</v>
      </c>
      <c r="I7" s="110">
        <v>4240</v>
      </c>
      <c r="J7" s="109">
        <v>591.96</v>
      </c>
      <c r="K7" s="110">
        <v>4590</v>
      </c>
      <c r="L7" s="111">
        <v>514.39</v>
      </c>
      <c r="M7" s="31">
        <v>3725</v>
      </c>
      <c r="N7" s="116">
        <v>571.94</v>
      </c>
      <c r="O7" s="91">
        <v>4176</v>
      </c>
      <c r="P7" s="116">
        <v>447.3</v>
      </c>
      <c r="Q7" s="91">
        <v>3237</v>
      </c>
      <c r="R7" s="116">
        <v>369.25</v>
      </c>
      <c r="S7" s="91">
        <v>2315</v>
      </c>
      <c r="T7" s="116">
        <v>393.23</v>
      </c>
      <c r="U7" s="91">
        <v>2517</v>
      </c>
    </row>
    <row r="8" spans="1:21" ht="15">
      <c r="A8" s="2" t="s">
        <v>56</v>
      </c>
      <c r="B8" s="30">
        <v>369</v>
      </c>
      <c r="C8" s="36">
        <v>2803</v>
      </c>
      <c r="D8" s="30">
        <v>260.94</v>
      </c>
      <c r="E8" s="36">
        <v>1823</v>
      </c>
      <c r="F8" s="30">
        <v>439.7</v>
      </c>
      <c r="G8" s="36">
        <v>2699</v>
      </c>
      <c r="H8" s="111">
        <v>304.33</v>
      </c>
      <c r="I8" s="31">
        <v>2374</v>
      </c>
      <c r="J8" s="111">
        <v>305.11</v>
      </c>
      <c r="K8" s="31">
        <v>2325</v>
      </c>
      <c r="L8" s="111">
        <v>249.26</v>
      </c>
      <c r="M8" s="31">
        <v>1928</v>
      </c>
      <c r="N8" s="116">
        <v>260.88</v>
      </c>
      <c r="O8" s="91">
        <v>1860</v>
      </c>
      <c r="P8" s="116">
        <v>368.73</v>
      </c>
      <c r="Q8" s="91">
        <v>2654</v>
      </c>
      <c r="R8" s="116">
        <v>379.57</v>
      </c>
      <c r="S8" s="91">
        <v>2382</v>
      </c>
      <c r="T8" s="116"/>
      <c r="U8" s="91"/>
    </row>
    <row r="9" spans="1:21" ht="15">
      <c r="A9" s="2" t="s">
        <v>46</v>
      </c>
      <c r="B9" s="30">
        <v>358</v>
      </c>
      <c r="C9" s="36">
        <v>3802</v>
      </c>
      <c r="D9" s="30">
        <v>278.38</v>
      </c>
      <c r="E9" s="36">
        <v>2936</v>
      </c>
      <c r="F9" s="30">
        <v>409.43</v>
      </c>
      <c r="G9" s="36">
        <v>3780</v>
      </c>
      <c r="H9" s="111">
        <v>487.08</v>
      </c>
      <c r="I9" s="31">
        <v>3850</v>
      </c>
      <c r="J9" s="111">
        <v>516.35</v>
      </c>
      <c r="K9" s="31">
        <v>3993</v>
      </c>
      <c r="L9" s="111">
        <v>406.07</v>
      </c>
      <c r="M9" s="31">
        <v>2947</v>
      </c>
      <c r="N9" s="116">
        <v>430.92</v>
      </c>
      <c r="O9" s="91">
        <v>3126</v>
      </c>
      <c r="P9" s="116">
        <v>347.3</v>
      </c>
      <c r="Q9" s="91">
        <v>2495</v>
      </c>
      <c r="R9" s="116">
        <v>371.25</v>
      </c>
      <c r="S9" s="91">
        <v>2328</v>
      </c>
      <c r="T9" s="116"/>
      <c r="U9" s="91"/>
    </row>
    <row r="10" spans="1:21" ht="15">
      <c r="A10" s="2" t="s">
        <v>47</v>
      </c>
      <c r="B10" s="30">
        <v>130</v>
      </c>
      <c r="C10" s="36">
        <v>1331</v>
      </c>
      <c r="D10" s="30">
        <v>139.19</v>
      </c>
      <c r="E10" s="36">
        <v>1423</v>
      </c>
      <c r="F10" s="30">
        <v>200.9</v>
      </c>
      <c r="G10" s="36">
        <v>1809</v>
      </c>
      <c r="H10" s="111">
        <v>269.42</v>
      </c>
      <c r="I10" s="31">
        <v>2092</v>
      </c>
      <c r="J10" s="111">
        <v>288.51</v>
      </c>
      <c r="K10" s="31">
        <v>2194</v>
      </c>
      <c r="L10" s="111">
        <v>253.27</v>
      </c>
      <c r="M10" s="31">
        <v>1807</v>
      </c>
      <c r="N10" s="116">
        <v>162.56</v>
      </c>
      <c r="O10" s="91">
        <v>1128</v>
      </c>
      <c r="P10" s="116">
        <v>178.71</v>
      </c>
      <c r="Q10" s="91">
        <v>1244</v>
      </c>
      <c r="R10" s="116">
        <v>228.76</v>
      </c>
      <c r="S10" s="91">
        <v>1403</v>
      </c>
      <c r="T10" s="116"/>
      <c r="U10" s="91"/>
    </row>
    <row r="11" spans="1:21" ht="15">
      <c r="A11" s="2" t="s">
        <v>48</v>
      </c>
      <c r="B11" s="30">
        <v>168</v>
      </c>
      <c r="C11" s="36">
        <v>1739</v>
      </c>
      <c r="D11" s="30">
        <v>167.43</v>
      </c>
      <c r="E11" s="36">
        <v>1730</v>
      </c>
      <c r="F11" s="30">
        <v>208.62</v>
      </c>
      <c r="G11" s="36">
        <v>1882</v>
      </c>
      <c r="H11" s="111">
        <v>253.7</v>
      </c>
      <c r="I11" s="31">
        <v>1965</v>
      </c>
      <c r="J11" s="111">
        <v>208.73</v>
      </c>
      <c r="K11" s="31">
        <v>1564</v>
      </c>
      <c r="L11" s="111">
        <v>225.12</v>
      </c>
      <c r="M11" s="31">
        <v>1597</v>
      </c>
      <c r="N11" s="116">
        <v>239.12</v>
      </c>
      <c r="O11" s="91">
        <v>1698</v>
      </c>
      <c r="P11" s="116">
        <v>265.5</v>
      </c>
      <c r="Q11" s="91">
        <v>1888</v>
      </c>
      <c r="R11" s="116">
        <v>338.13</v>
      </c>
      <c r="S11" s="91">
        <v>2113</v>
      </c>
      <c r="T11" s="116"/>
      <c r="U11" s="91"/>
    </row>
    <row r="12" spans="1:21" ht="15">
      <c r="A12" s="2" t="s">
        <v>49</v>
      </c>
      <c r="B12" s="30">
        <v>239</v>
      </c>
      <c r="C12" s="36">
        <v>2517</v>
      </c>
      <c r="D12" s="30">
        <v>199.17</v>
      </c>
      <c r="E12" s="36">
        <v>2075</v>
      </c>
      <c r="F12" s="30">
        <v>253.8</v>
      </c>
      <c r="G12" s="36">
        <v>2309</v>
      </c>
      <c r="H12" s="111">
        <v>290.59</v>
      </c>
      <c r="I12" s="31">
        <v>2263</v>
      </c>
      <c r="J12" s="111">
        <v>304.73</v>
      </c>
      <c r="K12" s="31">
        <v>2322</v>
      </c>
      <c r="L12" s="111">
        <v>340.79</v>
      </c>
      <c r="M12" s="31">
        <v>2460</v>
      </c>
      <c r="N12" s="116">
        <v>254.43</v>
      </c>
      <c r="O12" s="91">
        <v>1812</v>
      </c>
      <c r="P12" s="116">
        <v>254.99</v>
      </c>
      <c r="Q12" s="91">
        <v>1810</v>
      </c>
      <c r="R12" s="116">
        <v>282.53</v>
      </c>
      <c r="S12" s="91">
        <v>1752</v>
      </c>
      <c r="T12" s="116"/>
      <c r="U12" s="91"/>
    </row>
    <row r="13" spans="1:21" ht="15">
      <c r="A13" s="2" t="s">
        <v>50</v>
      </c>
      <c r="B13" s="30">
        <v>205</v>
      </c>
      <c r="C13" s="36">
        <v>2148</v>
      </c>
      <c r="D13" s="30">
        <v>231.65</v>
      </c>
      <c r="E13" s="36">
        <v>2428</v>
      </c>
      <c r="F13" s="30">
        <v>362.49</v>
      </c>
      <c r="G13" s="36">
        <v>3401</v>
      </c>
      <c r="H13" s="111">
        <v>295.71</v>
      </c>
      <c r="I13" s="31">
        <v>2265</v>
      </c>
      <c r="J13" s="111">
        <v>319.8</v>
      </c>
      <c r="K13" s="31">
        <v>2441</v>
      </c>
      <c r="L13" s="111">
        <v>282.08</v>
      </c>
      <c r="M13" s="31">
        <v>2022</v>
      </c>
      <c r="N13" s="116">
        <v>469.48</v>
      </c>
      <c r="O13" s="91">
        <v>2987</v>
      </c>
      <c r="P13" s="116">
        <v>430.99</v>
      </c>
      <c r="Q13" s="91">
        <v>3116</v>
      </c>
      <c r="R13" s="116">
        <v>432.33</v>
      </c>
      <c r="S13" s="91">
        <v>2708</v>
      </c>
      <c r="T13" s="116"/>
      <c r="U13" s="91"/>
    </row>
    <row r="14" spans="1:21" ht="15">
      <c r="A14" s="2" t="s">
        <v>51</v>
      </c>
      <c r="B14" s="30">
        <v>257.96</v>
      </c>
      <c r="C14" s="36">
        <v>2714</v>
      </c>
      <c r="D14" s="30">
        <v>344.71</v>
      </c>
      <c r="E14" s="36">
        <v>3657</v>
      </c>
      <c r="F14" s="30">
        <v>402.36</v>
      </c>
      <c r="G14" s="36">
        <v>3785</v>
      </c>
      <c r="H14" s="111">
        <v>538.29</v>
      </c>
      <c r="I14" s="31">
        <v>4192</v>
      </c>
      <c r="J14" s="111">
        <v>561.21</v>
      </c>
      <c r="K14" s="31">
        <v>4060</v>
      </c>
      <c r="L14" s="111">
        <v>504.58</v>
      </c>
      <c r="M14" s="31">
        <v>3682</v>
      </c>
      <c r="N14" s="116">
        <v>459.12</v>
      </c>
      <c r="O14" s="91">
        <v>3336</v>
      </c>
      <c r="P14" s="116">
        <v>476.81</v>
      </c>
      <c r="Q14" s="91">
        <v>3456</v>
      </c>
      <c r="R14" s="116">
        <v>481.93</v>
      </c>
      <c r="S14" s="91">
        <v>3028</v>
      </c>
      <c r="T14" s="116"/>
      <c r="U14" s="91"/>
    </row>
    <row r="15" spans="1:21" ht="15">
      <c r="A15" s="2" t="s">
        <v>52</v>
      </c>
      <c r="B15" s="30">
        <v>243</v>
      </c>
      <c r="C15" s="36">
        <v>2549</v>
      </c>
      <c r="D15" s="30">
        <v>362.93</v>
      </c>
      <c r="E15" s="36">
        <v>3855</v>
      </c>
      <c r="F15" s="30">
        <v>429.99</v>
      </c>
      <c r="G15" s="36">
        <v>4051</v>
      </c>
      <c r="H15" s="111">
        <v>516.01</v>
      </c>
      <c r="I15" s="31">
        <v>4015</v>
      </c>
      <c r="J15" s="111">
        <v>522.21</v>
      </c>
      <c r="K15" s="31">
        <v>3772</v>
      </c>
      <c r="L15" s="111">
        <v>569.32</v>
      </c>
      <c r="M15" s="31">
        <v>4156</v>
      </c>
      <c r="N15" s="116">
        <v>433.74</v>
      </c>
      <c r="O15" s="91">
        <v>3147</v>
      </c>
      <c r="P15" s="116">
        <v>489.65</v>
      </c>
      <c r="Q15" s="91">
        <v>3564</v>
      </c>
      <c r="R15" s="116">
        <v>380.58</v>
      </c>
      <c r="S15" s="91">
        <v>2384</v>
      </c>
      <c r="T15" s="116"/>
      <c r="U15" s="91"/>
    </row>
    <row r="16" spans="1:21" ht="15.75" thickBot="1">
      <c r="A16" s="2" t="s">
        <v>53</v>
      </c>
      <c r="B16" s="30">
        <v>417.69</v>
      </c>
      <c r="C16" s="37">
        <v>2954</v>
      </c>
      <c r="D16" s="30">
        <v>592.47</v>
      </c>
      <c r="E16" s="37">
        <v>4215</v>
      </c>
      <c r="F16" s="30">
        <v>453.65</v>
      </c>
      <c r="G16" s="37">
        <v>3580</v>
      </c>
      <c r="H16" s="111">
        <v>529.6</v>
      </c>
      <c r="I16" s="31">
        <v>4123</v>
      </c>
      <c r="J16" s="111">
        <v>527.08</v>
      </c>
      <c r="K16" s="31">
        <v>3808</v>
      </c>
      <c r="L16" s="111">
        <v>609.76</v>
      </c>
      <c r="M16" s="31">
        <v>4457</v>
      </c>
      <c r="N16" s="116">
        <v>453.35</v>
      </c>
      <c r="O16" s="91">
        <v>3293</v>
      </c>
      <c r="P16" s="116">
        <v>460.69</v>
      </c>
      <c r="Q16" s="91">
        <v>3053</v>
      </c>
      <c r="R16" s="116">
        <v>265.14</v>
      </c>
      <c r="S16" s="91">
        <v>1755</v>
      </c>
      <c r="T16" s="116"/>
      <c r="U16" s="91"/>
    </row>
    <row r="17" spans="1:21" s="1" customFormat="1" ht="15.75" thickBot="1">
      <c r="A17" s="2" t="s">
        <v>54</v>
      </c>
      <c r="B17" s="44">
        <f aca="true" t="shared" si="0" ref="B17:G17">SUM(B5:B16)</f>
        <v>3652.65</v>
      </c>
      <c r="C17" s="45">
        <f t="shared" si="0"/>
        <v>31517</v>
      </c>
      <c r="D17" s="44">
        <f t="shared" si="0"/>
        <v>3537.37</v>
      </c>
      <c r="E17" s="46">
        <f t="shared" si="0"/>
        <v>30893</v>
      </c>
      <c r="F17" s="44">
        <f t="shared" si="0"/>
        <v>4517.570000000001</v>
      </c>
      <c r="G17" s="46">
        <f t="shared" si="0"/>
        <v>35807</v>
      </c>
      <c r="H17" s="44">
        <f aca="true" t="shared" si="1" ref="H17:M17">SUM(H5:H16)</f>
        <v>4517.46</v>
      </c>
      <c r="I17" s="46">
        <f t="shared" si="1"/>
        <v>35228</v>
      </c>
      <c r="J17" s="44">
        <f t="shared" si="1"/>
        <v>4864.13</v>
      </c>
      <c r="K17" s="46">
        <f t="shared" si="1"/>
        <v>36608</v>
      </c>
      <c r="L17" s="46">
        <f t="shared" si="1"/>
        <v>4634.72</v>
      </c>
      <c r="M17" s="46">
        <f t="shared" si="1"/>
        <v>33644</v>
      </c>
      <c r="N17" s="193">
        <f aca="true" t="shared" si="2" ref="N17:S17">SUM(N5:N16)</f>
        <v>4418.900000000001</v>
      </c>
      <c r="O17" s="120">
        <f t="shared" si="2"/>
        <v>31486</v>
      </c>
      <c r="P17" s="193">
        <f t="shared" si="2"/>
        <v>4277.579999999999</v>
      </c>
      <c r="Q17" s="120">
        <f t="shared" si="2"/>
        <v>30490</v>
      </c>
      <c r="R17" s="193">
        <f t="shared" si="2"/>
        <v>4180.499999999999</v>
      </c>
      <c r="S17" s="120">
        <f t="shared" si="2"/>
        <v>26234</v>
      </c>
      <c r="T17" s="193">
        <f>SUM(T5:T16)</f>
        <v>834.32</v>
      </c>
      <c r="U17" s="120">
        <f>SUM(U5:U16)</f>
        <v>5300</v>
      </c>
    </row>
    <row r="43" spans="1:4" ht="15">
      <c r="A43" s="274" t="s">
        <v>98</v>
      </c>
      <c r="B43" s="276" t="s">
        <v>104</v>
      </c>
      <c r="C43" s="277"/>
      <c r="D43" s="277"/>
    </row>
    <row r="44" spans="2:5" ht="15">
      <c r="B44" s="271" t="s">
        <v>99</v>
      </c>
      <c r="C44" s="272" t="s">
        <v>100</v>
      </c>
      <c r="D44" s="272" t="s">
        <v>101</v>
      </c>
      <c r="E44" s="272" t="s">
        <v>102</v>
      </c>
    </row>
    <row r="45" spans="1:5" ht="15">
      <c r="A45" s="3" t="s">
        <v>113</v>
      </c>
      <c r="B45" s="270">
        <v>95</v>
      </c>
      <c r="C45">
        <v>28</v>
      </c>
      <c r="D45">
        <v>2</v>
      </c>
      <c r="E45" s="270">
        <f>B45*C45*D45</f>
        <v>5320</v>
      </c>
    </row>
    <row r="46" spans="2:5" ht="15">
      <c r="B46" s="270">
        <v>32</v>
      </c>
      <c r="C46">
        <v>16</v>
      </c>
      <c r="D46">
        <v>2</v>
      </c>
      <c r="E46" s="270">
        <f>B46*C46*D46</f>
        <v>1024</v>
      </c>
    </row>
    <row r="47" spans="2:5" ht="15">
      <c r="B47" s="270">
        <v>34.5</v>
      </c>
      <c r="C47">
        <v>16</v>
      </c>
      <c r="D47">
        <v>2</v>
      </c>
      <c r="E47" s="270">
        <f>B47*C47*D47</f>
        <v>1104</v>
      </c>
    </row>
    <row r="48" spans="1:5" ht="15">
      <c r="A48" s="275" t="s">
        <v>103</v>
      </c>
      <c r="B48" s="7"/>
      <c r="E48" s="273">
        <f>SUM(E45:E47)</f>
        <v>7448</v>
      </c>
    </row>
  </sheetData>
  <mergeCells count="1">
    <mergeCell ref="B43:D43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55"/>
  <sheetViews>
    <sheetView zoomScale="75" zoomScaleNormal="75" workbookViewId="0" topLeftCell="A6">
      <pane xSplit="1" topLeftCell="U1" activePane="topRight" state="frozen"/>
      <selection pane="topLeft" activeCell="A1" sqref="A1"/>
      <selection pane="topRight" activeCell="G50" sqref="G50"/>
    </sheetView>
  </sheetViews>
  <sheetFormatPr defaultColWidth="11.5546875" defaultRowHeight="15"/>
  <cols>
    <col min="1" max="1" width="13.6640625" style="3" customWidth="1"/>
    <col min="2" max="2" width="8.6640625" style="9" customWidth="1"/>
    <col min="3" max="3" width="6.3359375" style="0" bestFit="1" customWidth="1"/>
    <col min="4" max="4" width="8.6640625" style="0" bestFit="1" customWidth="1"/>
    <col min="5" max="5" width="6.3359375" style="0" bestFit="1" customWidth="1"/>
    <col min="6" max="6" width="8.6640625" style="0" bestFit="1" customWidth="1"/>
    <col min="7" max="7" width="6.3359375" style="0" bestFit="1" customWidth="1"/>
    <col min="8" max="8" width="8.6640625" style="0" bestFit="1" customWidth="1"/>
    <col min="9" max="9" width="6.3359375" style="0" bestFit="1" customWidth="1"/>
    <col min="10" max="10" width="8.6640625" style="0" bestFit="1" customWidth="1"/>
    <col min="11" max="11" width="6.3359375" style="0" bestFit="1" customWidth="1"/>
    <col min="12" max="12" width="8.6640625" style="0" bestFit="1" customWidth="1"/>
    <col min="13" max="13" width="6.3359375" style="0" bestFit="1" customWidth="1"/>
    <col min="14" max="14" width="9.10546875" style="0" customWidth="1"/>
    <col min="15" max="15" width="6.3359375" style="0" bestFit="1" customWidth="1"/>
    <col min="16" max="16" width="10.3359375" style="0" bestFit="1" customWidth="1"/>
    <col min="17" max="17" width="8.6640625" style="0" customWidth="1"/>
    <col min="18" max="18" width="9.10546875" style="0" bestFit="1" customWidth="1"/>
    <col min="19" max="19" width="8.99609375" style="0" bestFit="1" customWidth="1"/>
    <col min="20" max="16384" width="8.6640625" style="0" customWidth="1"/>
  </cols>
  <sheetData>
    <row r="1" spans="1:20" s="12" customFormat="1" ht="15">
      <c r="A1" s="85" t="s">
        <v>72</v>
      </c>
      <c r="B1" s="12">
        <v>1998</v>
      </c>
      <c r="D1" s="12">
        <v>1999</v>
      </c>
      <c r="F1" s="12">
        <v>2000</v>
      </c>
      <c r="H1" s="12">
        <v>2001</v>
      </c>
      <c r="J1" s="12">
        <v>2002</v>
      </c>
      <c r="L1" s="12">
        <v>2003</v>
      </c>
      <c r="N1" s="12">
        <v>2004</v>
      </c>
      <c r="P1" s="12">
        <v>2005</v>
      </c>
      <c r="R1" s="12">
        <v>2006</v>
      </c>
      <c r="T1" s="12">
        <v>2007</v>
      </c>
    </row>
    <row r="2" spans="1:20" s="5" customFormat="1" ht="15">
      <c r="A2" s="4"/>
      <c r="B2" s="8" t="s">
        <v>38</v>
      </c>
      <c r="D2" s="8" t="s">
        <v>38</v>
      </c>
      <c r="F2" s="8" t="s">
        <v>38</v>
      </c>
      <c r="H2" s="5" t="s">
        <v>38</v>
      </c>
      <c r="J2" s="5" t="s">
        <v>38</v>
      </c>
      <c r="L2" s="8" t="s">
        <v>38</v>
      </c>
      <c r="N2" s="8" t="s">
        <v>38</v>
      </c>
      <c r="P2" s="8" t="s">
        <v>38</v>
      </c>
      <c r="R2" s="8" t="s">
        <v>38</v>
      </c>
      <c r="T2" s="8" t="s">
        <v>38</v>
      </c>
    </row>
    <row r="3" spans="1:21" s="5" customFormat="1" ht="15">
      <c r="A3" s="4" t="s">
        <v>55</v>
      </c>
      <c r="B3" s="8" t="s">
        <v>41</v>
      </c>
      <c r="C3" s="5" t="s">
        <v>40</v>
      </c>
      <c r="D3" s="8" t="s">
        <v>41</v>
      </c>
      <c r="E3" s="5" t="s">
        <v>40</v>
      </c>
      <c r="F3" s="8" t="s">
        <v>41</v>
      </c>
      <c r="G3" s="5" t="s">
        <v>40</v>
      </c>
      <c r="H3" s="5" t="s">
        <v>41</v>
      </c>
      <c r="I3" s="5" t="s">
        <v>40</v>
      </c>
      <c r="J3" s="5" t="s">
        <v>41</v>
      </c>
      <c r="K3" s="5" t="s">
        <v>40</v>
      </c>
      <c r="L3" s="8" t="s">
        <v>41</v>
      </c>
      <c r="M3" s="5" t="s">
        <v>40</v>
      </c>
      <c r="N3" s="8" t="s">
        <v>41</v>
      </c>
      <c r="O3" s="5" t="s">
        <v>40</v>
      </c>
      <c r="P3" s="8" t="s">
        <v>41</v>
      </c>
      <c r="Q3" s="5" t="s">
        <v>40</v>
      </c>
      <c r="R3" s="8" t="s">
        <v>41</v>
      </c>
      <c r="S3" s="5" t="s">
        <v>40</v>
      </c>
      <c r="T3" s="8" t="s">
        <v>41</v>
      </c>
      <c r="U3" s="5" t="s">
        <v>40</v>
      </c>
    </row>
    <row r="4" spans="1:2" s="5" customFormat="1" ht="15.75" thickBot="1">
      <c r="A4" s="4"/>
      <c r="B4" s="8"/>
    </row>
    <row r="5" spans="1:21" ht="15">
      <c r="A5" s="2" t="s">
        <v>42</v>
      </c>
      <c r="B5" s="38">
        <v>803</v>
      </c>
      <c r="C5" s="29">
        <v>5740</v>
      </c>
      <c r="D5" s="38">
        <v>838.48</v>
      </c>
      <c r="E5" s="29">
        <v>5990</v>
      </c>
      <c r="F5" s="38">
        <v>704.04</v>
      </c>
      <c r="G5" s="29">
        <v>5020</v>
      </c>
      <c r="H5" s="107">
        <v>651.75</v>
      </c>
      <c r="I5" s="108">
        <v>5180</v>
      </c>
      <c r="J5" s="107">
        <v>553.72</v>
      </c>
      <c r="K5" s="108">
        <v>6668</v>
      </c>
      <c r="L5" s="114">
        <v>497.61</v>
      </c>
      <c r="M5" s="29">
        <v>5614</v>
      </c>
      <c r="N5" s="115">
        <v>421.82</v>
      </c>
      <c r="O5" s="194">
        <v>4171</v>
      </c>
      <c r="P5" s="115">
        <v>453.04</v>
      </c>
      <c r="Q5" s="194">
        <v>4168</v>
      </c>
      <c r="R5" s="115">
        <v>479.25</v>
      </c>
      <c r="S5" s="194">
        <v>4314</v>
      </c>
      <c r="T5" s="115">
        <v>319.18</v>
      </c>
      <c r="U5" s="194">
        <v>2825</v>
      </c>
    </row>
    <row r="6" spans="1:21" ht="15">
      <c r="A6" s="2" t="s">
        <v>43</v>
      </c>
      <c r="B6" s="39">
        <v>916</v>
      </c>
      <c r="C6" s="31">
        <v>6550</v>
      </c>
      <c r="D6" s="39">
        <v>731.76</v>
      </c>
      <c r="E6" s="31">
        <v>5220</v>
      </c>
      <c r="F6" s="39">
        <v>868.32</v>
      </c>
      <c r="G6" s="31">
        <v>5390</v>
      </c>
      <c r="H6" s="109">
        <v>796.6</v>
      </c>
      <c r="I6" s="110">
        <v>6350</v>
      </c>
      <c r="J6" s="109">
        <v>661.94</v>
      </c>
      <c r="K6" s="110">
        <v>7788</v>
      </c>
      <c r="L6" s="111">
        <v>535.54</v>
      </c>
      <c r="M6" s="31">
        <v>6061</v>
      </c>
      <c r="N6" s="116">
        <v>534.73</v>
      </c>
      <c r="O6" s="195">
        <v>5612</v>
      </c>
      <c r="P6" s="116">
        <v>398.56</v>
      </c>
      <c r="Q6" s="195">
        <v>4038</v>
      </c>
      <c r="R6" s="116">
        <v>506.04</v>
      </c>
      <c r="S6" s="195">
        <v>4702</v>
      </c>
      <c r="T6" s="116">
        <v>357.43</v>
      </c>
      <c r="U6" s="195">
        <v>3188</v>
      </c>
    </row>
    <row r="7" spans="1:21" ht="15">
      <c r="A7" s="2" t="s">
        <v>44</v>
      </c>
      <c r="B7" s="39">
        <v>1076</v>
      </c>
      <c r="C7" s="31">
        <v>7710</v>
      </c>
      <c r="D7" s="39">
        <v>878.68</v>
      </c>
      <c r="E7" s="31">
        <v>6280</v>
      </c>
      <c r="F7" s="39">
        <v>865.13</v>
      </c>
      <c r="G7" s="31">
        <v>5370</v>
      </c>
      <c r="H7" s="109">
        <v>962.51</v>
      </c>
      <c r="I7" s="110">
        <v>7690</v>
      </c>
      <c r="J7" s="109">
        <v>727.989087</v>
      </c>
      <c r="K7" s="110">
        <v>9087</v>
      </c>
      <c r="L7" s="111">
        <v>533.36</v>
      </c>
      <c r="M7" s="31">
        <v>6055</v>
      </c>
      <c r="N7" s="116">
        <v>536.94</v>
      </c>
      <c r="O7" s="195">
        <v>5651</v>
      </c>
      <c r="P7" s="116">
        <v>450.82</v>
      </c>
      <c r="Q7" s="195">
        <v>4958</v>
      </c>
      <c r="R7" s="116">
        <v>483.5</v>
      </c>
      <c r="S7" s="195">
        <v>4355</v>
      </c>
      <c r="T7" s="116">
        <v>450.91</v>
      </c>
      <c r="U7" s="195">
        <v>4037</v>
      </c>
    </row>
    <row r="8" spans="1:21" ht="15">
      <c r="A8" s="2" t="s">
        <v>56</v>
      </c>
      <c r="B8" s="39">
        <v>1033</v>
      </c>
      <c r="C8" s="31">
        <v>7400</v>
      </c>
      <c r="D8" s="39">
        <v>856.5</v>
      </c>
      <c r="E8" s="31">
        <v>6120</v>
      </c>
      <c r="F8" s="39">
        <v>895.72</v>
      </c>
      <c r="G8" s="31">
        <v>5560</v>
      </c>
      <c r="H8" s="111">
        <v>978.63</v>
      </c>
      <c r="I8" s="31">
        <v>5650</v>
      </c>
      <c r="J8" s="111">
        <v>592.23</v>
      </c>
      <c r="K8" s="31">
        <v>3351</v>
      </c>
      <c r="L8" s="111">
        <v>471.12</v>
      </c>
      <c r="M8" s="31">
        <v>5708</v>
      </c>
      <c r="N8" s="116">
        <v>541.31</v>
      </c>
      <c r="O8" s="195">
        <v>4766</v>
      </c>
      <c r="P8" s="116">
        <v>412.42</v>
      </c>
      <c r="Q8" s="195">
        <v>4282</v>
      </c>
      <c r="R8" s="116">
        <v>486.16</v>
      </c>
      <c r="S8" s="195">
        <v>4396</v>
      </c>
      <c r="T8" s="116"/>
      <c r="U8" s="195"/>
    </row>
    <row r="9" spans="1:21" ht="15">
      <c r="A9" s="2" t="s">
        <v>46</v>
      </c>
      <c r="B9" s="39">
        <v>732</v>
      </c>
      <c r="C9" s="31">
        <v>7870</v>
      </c>
      <c r="D9" s="39">
        <v>608.11</v>
      </c>
      <c r="E9" s="31">
        <v>6520</v>
      </c>
      <c r="F9" s="39">
        <v>585.06</v>
      </c>
      <c r="G9" s="31">
        <v>5440</v>
      </c>
      <c r="H9" s="111">
        <v>688.89</v>
      </c>
      <c r="I9" s="31">
        <v>5480</v>
      </c>
      <c r="J9" s="111">
        <v>584.21</v>
      </c>
      <c r="K9" s="31">
        <v>6901</v>
      </c>
      <c r="L9" s="111">
        <v>474.22</v>
      </c>
      <c r="M9" s="31">
        <v>4867</v>
      </c>
      <c r="N9" s="116">
        <v>542.37</v>
      </c>
      <c r="O9" s="195">
        <v>5747</v>
      </c>
      <c r="P9" s="116">
        <v>418.9</v>
      </c>
      <c r="Q9" s="195">
        <v>4396</v>
      </c>
      <c r="R9" s="116">
        <v>521.44</v>
      </c>
      <c r="S9" s="195">
        <v>4939</v>
      </c>
      <c r="T9" s="116"/>
      <c r="U9" s="195"/>
    </row>
    <row r="10" spans="1:21" ht="15">
      <c r="A10" s="2" t="s">
        <v>47</v>
      </c>
      <c r="B10" s="39">
        <v>292</v>
      </c>
      <c r="C10" s="31">
        <v>3090</v>
      </c>
      <c r="D10" s="39">
        <v>375.35</v>
      </c>
      <c r="E10" s="31">
        <v>3990</v>
      </c>
      <c r="F10" s="39">
        <v>365</v>
      </c>
      <c r="G10" s="31">
        <v>3360</v>
      </c>
      <c r="H10" s="111">
        <v>570.03</v>
      </c>
      <c r="I10" s="31">
        <v>4520</v>
      </c>
      <c r="J10" s="111">
        <v>433.76</v>
      </c>
      <c r="K10" s="31">
        <v>4892</v>
      </c>
      <c r="L10" s="111">
        <v>365.47</v>
      </c>
      <c r="M10" s="31">
        <v>2943</v>
      </c>
      <c r="N10" s="116">
        <v>376.56</v>
      </c>
      <c r="O10" s="195">
        <v>2816</v>
      </c>
      <c r="P10" s="116">
        <v>336.59</v>
      </c>
      <c r="Q10" s="195">
        <v>2947</v>
      </c>
      <c r="R10" s="116">
        <v>372.55</v>
      </c>
      <c r="S10" s="195">
        <v>2647</v>
      </c>
      <c r="T10" s="116"/>
      <c r="U10" s="195"/>
    </row>
    <row r="11" spans="1:21" ht="15">
      <c r="A11" s="2" t="s">
        <v>48</v>
      </c>
      <c r="B11" s="39">
        <v>278</v>
      </c>
      <c r="C11" s="31">
        <v>2940</v>
      </c>
      <c r="D11" s="39">
        <v>301.75</v>
      </c>
      <c r="E11" s="31">
        <v>3190</v>
      </c>
      <c r="F11" s="39">
        <v>299.41</v>
      </c>
      <c r="G11" s="31">
        <v>2740</v>
      </c>
      <c r="H11" s="111">
        <v>319.94</v>
      </c>
      <c r="I11" s="31">
        <v>2500</v>
      </c>
      <c r="J11" s="111">
        <v>240.35</v>
      </c>
      <c r="K11" s="31">
        <v>2645</v>
      </c>
      <c r="L11" s="111">
        <v>320.37</v>
      </c>
      <c r="M11" s="31">
        <v>2145</v>
      </c>
      <c r="N11" s="116">
        <v>413.18</v>
      </c>
      <c r="O11" s="195">
        <v>2723</v>
      </c>
      <c r="P11" s="116">
        <v>306.37</v>
      </c>
      <c r="Q11" s="195">
        <v>2415</v>
      </c>
      <c r="R11" s="116">
        <v>367.49</v>
      </c>
      <c r="S11" s="195">
        <v>2569</v>
      </c>
      <c r="T11" s="116"/>
      <c r="U11" s="195"/>
    </row>
    <row r="12" spans="1:21" ht="15">
      <c r="A12" s="2" t="s">
        <v>49</v>
      </c>
      <c r="B12" s="39">
        <v>213</v>
      </c>
      <c r="C12" s="31">
        <v>2230</v>
      </c>
      <c r="D12" s="39">
        <v>322.91</v>
      </c>
      <c r="E12" s="31">
        <v>3420</v>
      </c>
      <c r="F12" s="39">
        <v>270.83</v>
      </c>
      <c r="G12" s="31">
        <v>2470</v>
      </c>
      <c r="H12" s="111">
        <v>240.7</v>
      </c>
      <c r="I12" s="31">
        <v>1860</v>
      </c>
      <c r="J12" s="111">
        <v>207.85</v>
      </c>
      <c r="K12" s="31">
        <v>2281</v>
      </c>
      <c r="L12" s="111">
        <v>317.1</v>
      </c>
      <c r="M12" s="31">
        <v>2087</v>
      </c>
      <c r="N12" s="116">
        <v>353.14</v>
      </c>
      <c r="O12" s="195">
        <v>2402</v>
      </c>
      <c r="P12" s="116">
        <v>325.44</v>
      </c>
      <c r="Q12" s="195">
        <v>2652</v>
      </c>
      <c r="R12" s="116">
        <v>316.35</v>
      </c>
      <c r="S12" s="195">
        <v>1782</v>
      </c>
      <c r="T12" s="116"/>
      <c r="U12" s="195"/>
    </row>
    <row r="13" spans="1:21" ht="15">
      <c r="A13" s="2" t="s">
        <v>50</v>
      </c>
      <c r="B13" s="39">
        <v>285</v>
      </c>
      <c r="C13" s="31">
        <v>3010</v>
      </c>
      <c r="D13" s="39">
        <v>386.39</v>
      </c>
      <c r="E13" s="31">
        <v>4110</v>
      </c>
      <c r="F13" s="39">
        <v>358.23</v>
      </c>
      <c r="G13" s="31">
        <v>3360</v>
      </c>
      <c r="H13" s="111">
        <v>319.94</v>
      </c>
      <c r="I13" s="31">
        <v>2500</v>
      </c>
      <c r="J13" s="111">
        <v>229.22</v>
      </c>
      <c r="K13" s="31">
        <v>2603</v>
      </c>
      <c r="L13" s="111">
        <v>349.93</v>
      </c>
      <c r="M13" s="31">
        <v>2668</v>
      </c>
      <c r="N13" s="116">
        <v>464.21</v>
      </c>
      <c r="O13" s="195">
        <v>3625</v>
      </c>
      <c r="P13" s="116">
        <v>347.71</v>
      </c>
      <c r="Q13" s="195">
        <v>3044</v>
      </c>
      <c r="R13" s="116">
        <v>437.74</v>
      </c>
      <c r="S13" s="195">
        <v>3594</v>
      </c>
      <c r="T13" s="116"/>
      <c r="U13" s="195"/>
    </row>
    <row r="14" spans="1:21" ht="15">
      <c r="A14" s="2" t="s">
        <v>51</v>
      </c>
      <c r="B14" s="39">
        <v>566.71</v>
      </c>
      <c r="C14" s="31">
        <v>6070</v>
      </c>
      <c r="D14" s="39">
        <v>502.31</v>
      </c>
      <c r="E14" s="31">
        <v>5370</v>
      </c>
      <c r="F14" s="39">
        <v>457.92</v>
      </c>
      <c r="G14" s="31">
        <v>4320</v>
      </c>
      <c r="H14" s="111">
        <v>679.03</v>
      </c>
      <c r="I14" s="31">
        <v>5310</v>
      </c>
      <c r="J14" s="111">
        <v>420.65</v>
      </c>
      <c r="K14" s="31">
        <v>4623</v>
      </c>
      <c r="L14" s="111">
        <v>448.96</v>
      </c>
      <c r="M14" s="31">
        <v>4420</v>
      </c>
      <c r="N14" s="116">
        <v>461.76</v>
      </c>
      <c r="O14" s="195">
        <v>4322</v>
      </c>
      <c r="P14" s="116">
        <v>356.46</v>
      </c>
      <c r="Q14" s="195">
        <v>3198</v>
      </c>
      <c r="R14" s="116">
        <v>459.76</v>
      </c>
      <c r="S14" s="195">
        <v>3930</v>
      </c>
      <c r="T14" s="116"/>
      <c r="U14" s="195"/>
    </row>
    <row r="15" spans="1:21" ht="15">
      <c r="A15" s="2" t="s">
        <v>52</v>
      </c>
      <c r="B15" s="39">
        <v>570.39</v>
      </c>
      <c r="C15" s="31">
        <v>6110</v>
      </c>
      <c r="D15" s="39">
        <v>523.47</v>
      </c>
      <c r="E15" s="31">
        <v>5600</v>
      </c>
      <c r="F15" s="39">
        <v>517.11</v>
      </c>
      <c r="G15" s="31">
        <v>4890</v>
      </c>
      <c r="H15" s="111">
        <v>365.3</v>
      </c>
      <c r="I15" s="31">
        <v>3776</v>
      </c>
      <c r="J15" s="111">
        <v>416.1</v>
      </c>
      <c r="K15" s="31">
        <v>4742</v>
      </c>
      <c r="L15" s="111">
        <v>460.52</v>
      </c>
      <c r="M15" s="31">
        <v>4667</v>
      </c>
      <c r="N15" s="116">
        <v>485.52</v>
      </c>
      <c r="O15" s="195">
        <v>4742</v>
      </c>
      <c r="P15" s="116">
        <v>417.45</v>
      </c>
      <c r="Q15" s="195">
        <v>4302</v>
      </c>
      <c r="R15" s="116">
        <v>428.46</v>
      </c>
      <c r="S15" s="195">
        <v>3476</v>
      </c>
      <c r="T15" s="116"/>
      <c r="U15" s="195"/>
    </row>
    <row r="16" spans="1:21" ht="15" customHeight="1" thickBot="1">
      <c r="A16" s="2" t="s">
        <v>53</v>
      </c>
      <c r="B16" s="39">
        <v>1036.68</v>
      </c>
      <c r="C16" s="31">
        <v>7420</v>
      </c>
      <c r="D16" s="40">
        <v>855.12</v>
      </c>
      <c r="E16" s="43">
        <v>6110</v>
      </c>
      <c r="F16" s="40">
        <v>701.27</v>
      </c>
      <c r="G16" s="43">
        <v>5580</v>
      </c>
      <c r="H16" s="111">
        <v>574.31</v>
      </c>
      <c r="I16" s="31">
        <v>7143</v>
      </c>
      <c r="J16" s="111">
        <v>568.48</v>
      </c>
      <c r="K16" s="31">
        <v>6530</v>
      </c>
      <c r="L16" s="111">
        <v>489.75</v>
      </c>
      <c r="M16" s="31">
        <v>5379</v>
      </c>
      <c r="N16" s="116">
        <v>526.42</v>
      </c>
      <c r="O16" s="195">
        <v>5465</v>
      </c>
      <c r="P16" s="116">
        <v>493.14</v>
      </c>
      <c r="Q16" s="195">
        <v>4873</v>
      </c>
      <c r="R16" s="116">
        <v>360.05</v>
      </c>
      <c r="S16" s="195">
        <v>3018</v>
      </c>
      <c r="T16" s="116"/>
      <c r="U16" s="195"/>
    </row>
    <row r="17" spans="1:21" s="1" customFormat="1" ht="15.75" thickBot="1">
      <c r="A17" s="2" t="s">
        <v>54</v>
      </c>
      <c r="B17" s="49">
        <f aca="true" t="shared" si="0" ref="B17:G17">SUM(B5:B16)</f>
        <v>7801.780000000001</v>
      </c>
      <c r="C17" s="46">
        <f t="shared" si="0"/>
        <v>66140</v>
      </c>
      <c r="D17" s="49">
        <f t="shared" si="0"/>
        <v>7180.830000000001</v>
      </c>
      <c r="E17" s="46">
        <f t="shared" si="0"/>
        <v>61920</v>
      </c>
      <c r="F17" s="49">
        <f t="shared" si="0"/>
        <v>6888.039999999999</v>
      </c>
      <c r="G17" s="46">
        <f t="shared" si="0"/>
        <v>53500</v>
      </c>
      <c r="H17" s="44">
        <f aca="true" t="shared" si="1" ref="H17:M17">SUM(H5:H16)</f>
        <v>7147.629999999999</v>
      </c>
      <c r="I17" s="46">
        <f t="shared" si="1"/>
        <v>57959</v>
      </c>
      <c r="J17" s="44">
        <f t="shared" si="1"/>
        <v>5636.499087</v>
      </c>
      <c r="K17" s="46">
        <f t="shared" si="1"/>
        <v>62111</v>
      </c>
      <c r="L17" s="46">
        <f t="shared" si="1"/>
        <v>5263.950000000001</v>
      </c>
      <c r="M17" s="46">
        <f t="shared" si="1"/>
        <v>52614</v>
      </c>
      <c r="N17" s="193">
        <f aca="true" t="shared" si="2" ref="N17:S17">SUM(N5:N16)</f>
        <v>5657.959999999999</v>
      </c>
      <c r="O17" s="196">
        <f t="shared" si="2"/>
        <v>52042</v>
      </c>
      <c r="P17" s="193">
        <f t="shared" si="2"/>
        <v>4716.900000000001</v>
      </c>
      <c r="Q17" s="196">
        <f t="shared" si="2"/>
        <v>45273</v>
      </c>
      <c r="R17" s="193">
        <f t="shared" si="2"/>
        <v>5218.790000000001</v>
      </c>
      <c r="S17" s="196">
        <f t="shared" si="2"/>
        <v>43722</v>
      </c>
      <c r="T17" s="193">
        <f>SUM(T5:T16)</f>
        <v>1127.52</v>
      </c>
      <c r="U17" s="196">
        <f>SUM(U5:U16)</f>
        <v>10050</v>
      </c>
    </row>
    <row r="18" spans="1:2" s="1" customFormat="1" ht="15">
      <c r="A18" s="2"/>
      <c r="B18" s="11"/>
    </row>
    <row r="43" spans="1:4" ht="15">
      <c r="A43" s="274" t="s">
        <v>98</v>
      </c>
      <c r="B43" s="276" t="s">
        <v>104</v>
      </c>
      <c r="C43" s="277"/>
      <c r="D43" s="277"/>
    </row>
    <row r="44" spans="2:5" ht="15">
      <c r="B44" s="271" t="s">
        <v>99</v>
      </c>
      <c r="C44" s="272" t="s">
        <v>100</v>
      </c>
      <c r="D44" s="272" t="s">
        <v>101</v>
      </c>
      <c r="E44" s="272" t="s">
        <v>102</v>
      </c>
    </row>
    <row r="45" spans="1:5" ht="15">
      <c r="A45" s="3" t="s">
        <v>111</v>
      </c>
      <c r="B45">
        <v>108</v>
      </c>
      <c r="C45">
        <v>27</v>
      </c>
      <c r="D45">
        <v>2</v>
      </c>
      <c r="E45" s="270">
        <f aca="true" t="shared" si="3" ref="E45:E50">B45*C45*D45</f>
        <v>5832</v>
      </c>
    </row>
    <row r="46" spans="2:5" ht="15">
      <c r="B46">
        <v>98.5</v>
      </c>
      <c r="C46">
        <v>17.5</v>
      </c>
      <c r="D46">
        <v>2</v>
      </c>
      <c r="E46" s="270">
        <f t="shared" si="3"/>
        <v>3447.5</v>
      </c>
    </row>
    <row r="47" spans="2:5" ht="15">
      <c r="B47">
        <v>31</v>
      </c>
      <c r="C47">
        <v>10</v>
      </c>
      <c r="D47">
        <v>2</v>
      </c>
      <c r="E47" s="270">
        <f t="shared" si="3"/>
        <v>620</v>
      </c>
    </row>
    <row r="48" spans="2:5" ht="15">
      <c r="B48">
        <v>82</v>
      </c>
      <c r="C48">
        <v>5</v>
      </c>
      <c r="D48">
        <v>2</v>
      </c>
      <c r="E48" s="270">
        <f t="shared" si="3"/>
        <v>820</v>
      </c>
    </row>
    <row r="49" spans="2:5" ht="15">
      <c r="B49">
        <v>31.5</v>
      </c>
      <c r="C49">
        <v>5</v>
      </c>
      <c r="D49">
        <v>2</v>
      </c>
      <c r="E49" s="270">
        <f t="shared" si="3"/>
        <v>315</v>
      </c>
    </row>
    <row r="50" spans="2:5" ht="15">
      <c r="B50">
        <v>18</v>
      </c>
      <c r="C50">
        <v>13</v>
      </c>
      <c r="D50">
        <v>2</v>
      </c>
      <c r="E50" s="270">
        <f t="shared" si="3"/>
        <v>468</v>
      </c>
    </row>
    <row r="51" spans="1:5" ht="15">
      <c r="A51" s="275" t="s">
        <v>103</v>
      </c>
      <c r="B51" s="270"/>
      <c r="E51" s="273">
        <f>SUM(E45:E50)</f>
        <v>11502.5</v>
      </c>
    </row>
    <row r="52" spans="2:5" ht="15">
      <c r="B52" s="270"/>
      <c r="E52" s="270"/>
    </row>
    <row r="53" spans="2:5" ht="15">
      <c r="B53" s="270"/>
      <c r="E53" s="270"/>
    </row>
    <row r="54" spans="1:2" ht="15">
      <c r="A54"/>
      <c r="B54"/>
    </row>
    <row r="55" spans="1:2" ht="15">
      <c r="A55"/>
      <c r="B55"/>
    </row>
  </sheetData>
  <mergeCells count="1">
    <mergeCell ref="B43:D43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49"/>
  <sheetViews>
    <sheetView zoomScale="75" zoomScaleNormal="75" workbookViewId="0" topLeftCell="A3">
      <pane xSplit="1" topLeftCell="B1" activePane="topRight" state="frozen"/>
      <selection pane="topLeft" activeCell="A1" sqref="A1"/>
      <selection pane="topRight" activeCell="B48" sqref="B48"/>
    </sheetView>
  </sheetViews>
  <sheetFormatPr defaultColWidth="11.5546875" defaultRowHeight="15"/>
  <cols>
    <col min="1" max="1" width="14.6640625" style="3" customWidth="1"/>
    <col min="2" max="2" width="8.6640625" style="9" customWidth="1"/>
    <col min="3" max="3" width="5.10546875" style="0" bestFit="1" customWidth="1"/>
    <col min="4" max="4" width="8.6640625" style="9" customWidth="1"/>
    <col min="5" max="5" width="5.10546875" style="0" bestFit="1" customWidth="1"/>
    <col min="6" max="6" width="8.6640625" style="9" customWidth="1"/>
    <col min="7" max="7" width="5.10546875" style="0" bestFit="1" customWidth="1"/>
    <col min="8" max="8" width="8.6640625" style="0" bestFit="1" customWidth="1"/>
    <col min="9" max="9" width="5.10546875" style="0" bestFit="1" customWidth="1"/>
    <col min="10" max="10" width="8.6640625" style="0" bestFit="1" customWidth="1"/>
    <col min="11" max="11" width="6.3359375" style="0" bestFit="1" customWidth="1"/>
    <col min="12" max="12" width="8.6640625" style="0" bestFit="1" customWidth="1"/>
    <col min="13" max="13" width="5.10546875" style="0" bestFit="1" customWidth="1"/>
    <col min="14" max="14" width="9.10546875" style="0" bestFit="1" customWidth="1"/>
    <col min="15" max="15" width="5.5546875" style="0" bestFit="1" customWidth="1"/>
    <col min="16" max="16" width="8.6640625" style="0" customWidth="1"/>
    <col min="17" max="17" width="8.99609375" style="0" customWidth="1"/>
    <col min="18" max="16384" width="8.6640625" style="0" customWidth="1"/>
  </cols>
  <sheetData>
    <row r="1" spans="1:20" s="5" customFormat="1" ht="15">
      <c r="A1" s="84" t="s">
        <v>71</v>
      </c>
      <c r="B1" s="12">
        <v>1998</v>
      </c>
      <c r="D1" s="12">
        <v>1999</v>
      </c>
      <c r="F1" s="12">
        <v>2000</v>
      </c>
      <c r="H1" s="5">
        <v>2001</v>
      </c>
      <c r="J1" s="5">
        <v>2002</v>
      </c>
      <c r="L1" s="12">
        <v>2003</v>
      </c>
      <c r="M1" s="12"/>
      <c r="N1" s="12">
        <v>2004</v>
      </c>
      <c r="O1" s="12"/>
      <c r="P1" s="12">
        <v>2005</v>
      </c>
      <c r="Q1" s="12">
        <v>2006</v>
      </c>
      <c r="R1" s="12"/>
      <c r="S1" s="12">
        <v>2007</v>
      </c>
      <c r="T1" s="12"/>
    </row>
    <row r="2" spans="1:19" s="5" customFormat="1" ht="15">
      <c r="A2" s="4"/>
      <c r="B2" s="8" t="s">
        <v>38</v>
      </c>
      <c r="D2" s="8" t="s">
        <v>38</v>
      </c>
      <c r="F2" s="8" t="s">
        <v>38</v>
      </c>
      <c r="H2" s="5" t="s">
        <v>38</v>
      </c>
      <c r="J2" s="5" t="s">
        <v>38</v>
      </c>
      <c r="L2" s="8" t="s">
        <v>38</v>
      </c>
      <c r="N2" s="8" t="s">
        <v>38</v>
      </c>
      <c r="P2" s="8" t="s">
        <v>38</v>
      </c>
      <c r="Q2" s="8" t="s">
        <v>38</v>
      </c>
      <c r="S2" s="8" t="s">
        <v>38</v>
      </c>
    </row>
    <row r="3" spans="1:20" s="5" customFormat="1" ht="15">
      <c r="A3" s="4" t="s">
        <v>55</v>
      </c>
      <c r="B3" s="8" t="s">
        <v>41</v>
      </c>
      <c r="C3" s="5" t="s">
        <v>40</v>
      </c>
      <c r="D3" s="8" t="s">
        <v>41</v>
      </c>
      <c r="E3" s="5" t="s">
        <v>40</v>
      </c>
      <c r="F3" s="8" t="s">
        <v>41</v>
      </c>
      <c r="G3" s="5" t="s">
        <v>40</v>
      </c>
      <c r="H3" s="5" t="s">
        <v>41</v>
      </c>
      <c r="I3" s="5" t="s">
        <v>40</v>
      </c>
      <c r="J3" s="5" t="s">
        <v>41</v>
      </c>
      <c r="K3" s="5" t="s">
        <v>40</v>
      </c>
      <c r="L3" s="8" t="s">
        <v>41</v>
      </c>
      <c r="M3" s="5" t="s">
        <v>40</v>
      </c>
      <c r="N3" s="8" t="s">
        <v>41</v>
      </c>
      <c r="O3" s="5" t="s">
        <v>40</v>
      </c>
      <c r="P3" s="8" t="s">
        <v>41</v>
      </c>
      <c r="Q3" s="8" t="s">
        <v>41</v>
      </c>
      <c r="R3" s="5" t="s">
        <v>40</v>
      </c>
      <c r="S3" s="8" t="s">
        <v>41</v>
      </c>
      <c r="T3" s="5" t="s">
        <v>40</v>
      </c>
    </row>
    <row r="4" spans="1:2" s="5" customFormat="1" ht="15.75" thickBot="1">
      <c r="A4" s="4"/>
      <c r="B4" s="8"/>
    </row>
    <row r="5" spans="1:20" ht="15">
      <c r="A5" s="2" t="s">
        <v>42</v>
      </c>
      <c r="B5" s="38">
        <v>60</v>
      </c>
      <c r="C5" s="41">
        <v>450</v>
      </c>
      <c r="D5" s="38">
        <v>84.13</v>
      </c>
      <c r="E5" s="29">
        <v>620</v>
      </c>
      <c r="F5" s="38">
        <v>81.26</v>
      </c>
      <c r="G5" s="29">
        <v>600</v>
      </c>
      <c r="H5" s="107">
        <v>81.12</v>
      </c>
      <c r="I5" s="108">
        <v>620</v>
      </c>
      <c r="J5" s="107">
        <v>131.09</v>
      </c>
      <c r="K5" s="108">
        <v>1000</v>
      </c>
      <c r="L5" s="114">
        <v>80.47</v>
      </c>
      <c r="M5" s="29">
        <v>560</v>
      </c>
      <c r="N5" s="115">
        <v>97.69</v>
      </c>
      <c r="O5" s="118">
        <v>690</v>
      </c>
      <c r="P5" s="115">
        <v>74.44</v>
      </c>
      <c r="Q5" s="115">
        <v>90.01</v>
      </c>
      <c r="R5" s="118">
        <v>550</v>
      </c>
      <c r="S5" s="115">
        <v>61.28</v>
      </c>
      <c r="T5" s="118">
        <v>430</v>
      </c>
    </row>
    <row r="6" spans="1:20" ht="15">
      <c r="A6" s="2" t="s">
        <v>43</v>
      </c>
      <c r="B6" s="39">
        <v>77</v>
      </c>
      <c r="C6" s="42">
        <v>570</v>
      </c>
      <c r="D6" s="39">
        <v>111.35</v>
      </c>
      <c r="E6" s="31">
        <v>810</v>
      </c>
      <c r="F6" s="39">
        <v>179.05</v>
      </c>
      <c r="G6" s="31">
        <v>1120</v>
      </c>
      <c r="H6" s="109">
        <v>137.74</v>
      </c>
      <c r="I6" s="110">
        <v>1070</v>
      </c>
      <c r="J6" s="109">
        <v>104.23</v>
      </c>
      <c r="K6" s="110">
        <v>790</v>
      </c>
      <c r="L6" s="111">
        <v>99.88</v>
      </c>
      <c r="M6" s="31">
        <v>700</v>
      </c>
      <c r="N6" s="116">
        <v>175.67</v>
      </c>
      <c r="O6" s="91">
        <v>1260</v>
      </c>
      <c r="P6" s="116">
        <v>95.5</v>
      </c>
      <c r="Q6" s="116">
        <v>125.96</v>
      </c>
      <c r="R6" s="91">
        <v>780</v>
      </c>
      <c r="S6" s="116">
        <v>88.12</v>
      </c>
      <c r="T6" s="91">
        <v>620</v>
      </c>
    </row>
    <row r="7" spans="1:20" ht="15">
      <c r="A7" s="2" t="s">
        <v>44</v>
      </c>
      <c r="B7" s="39">
        <v>98</v>
      </c>
      <c r="C7" s="42">
        <v>720</v>
      </c>
      <c r="D7" s="39">
        <v>170.08</v>
      </c>
      <c r="E7" s="31">
        <v>1220</v>
      </c>
      <c r="F7" s="39">
        <v>144.47</v>
      </c>
      <c r="G7" s="31">
        <v>910</v>
      </c>
      <c r="H7" s="109">
        <v>176.74</v>
      </c>
      <c r="I7" s="110">
        <v>1380</v>
      </c>
      <c r="J7" s="109">
        <v>122.87</v>
      </c>
      <c r="K7" s="110">
        <v>930</v>
      </c>
      <c r="L7" s="111">
        <v>104.02</v>
      </c>
      <c r="M7" s="31">
        <v>730</v>
      </c>
      <c r="N7" s="116">
        <v>148.31</v>
      </c>
      <c r="O7" s="91">
        <v>1060</v>
      </c>
      <c r="P7" s="116">
        <v>101</v>
      </c>
      <c r="Q7" s="116">
        <v>111.86</v>
      </c>
      <c r="R7" s="91">
        <v>690</v>
      </c>
      <c r="S7" s="116">
        <v>119.06</v>
      </c>
      <c r="T7" s="91">
        <v>870</v>
      </c>
    </row>
    <row r="8" spans="1:20" ht="15">
      <c r="A8" s="2" t="s">
        <v>56</v>
      </c>
      <c r="B8" s="39">
        <v>76</v>
      </c>
      <c r="C8" s="42">
        <v>570</v>
      </c>
      <c r="D8" s="39">
        <v>99.89</v>
      </c>
      <c r="E8" s="31">
        <v>730</v>
      </c>
      <c r="F8" s="39">
        <v>116.52</v>
      </c>
      <c r="G8" s="31">
        <v>740</v>
      </c>
      <c r="H8" s="111">
        <v>120.12</v>
      </c>
      <c r="I8" s="31">
        <v>930</v>
      </c>
      <c r="J8" s="111">
        <v>84.27</v>
      </c>
      <c r="K8" s="31">
        <v>630</v>
      </c>
      <c r="L8" s="111">
        <v>70.1</v>
      </c>
      <c r="M8" s="31">
        <v>520</v>
      </c>
      <c r="N8" s="116">
        <v>89.49</v>
      </c>
      <c r="O8" s="91">
        <v>630</v>
      </c>
      <c r="P8" s="116">
        <v>90</v>
      </c>
      <c r="Q8" s="116">
        <v>119.69</v>
      </c>
      <c r="R8" s="91">
        <v>740</v>
      </c>
      <c r="S8" s="116"/>
      <c r="T8" s="91"/>
    </row>
    <row r="9" spans="1:20" ht="15">
      <c r="A9" s="2" t="s">
        <v>46</v>
      </c>
      <c r="B9" s="39">
        <v>54</v>
      </c>
      <c r="C9" s="42">
        <v>560</v>
      </c>
      <c r="D9" s="39">
        <v>71</v>
      </c>
      <c r="E9" s="31">
        <v>730</v>
      </c>
      <c r="F9" s="39">
        <v>94.83</v>
      </c>
      <c r="G9" s="31">
        <v>850</v>
      </c>
      <c r="H9" s="111">
        <v>115.09</v>
      </c>
      <c r="I9" s="31">
        <v>890</v>
      </c>
      <c r="J9" s="111">
        <v>116.44</v>
      </c>
      <c r="K9" s="31">
        <v>880</v>
      </c>
      <c r="L9" s="111">
        <v>84.01</v>
      </c>
      <c r="M9" s="31">
        <v>590</v>
      </c>
      <c r="N9" s="116">
        <v>138.73</v>
      </c>
      <c r="O9" s="91">
        <v>990</v>
      </c>
      <c r="P9" s="116">
        <v>95.5</v>
      </c>
      <c r="Q9" s="116">
        <v>118.13</v>
      </c>
      <c r="R9" s="91">
        <v>730</v>
      </c>
      <c r="S9" s="116"/>
      <c r="T9" s="91"/>
    </row>
    <row r="10" spans="1:20" ht="15">
      <c r="A10" s="2" t="s">
        <v>47</v>
      </c>
      <c r="B10" s="39">
        <v>32</v>
      </c>
      <c r="C10" s="42">
        <v>320</v>
      </c>
      <c r="D10" s="39">
        <v>32.8</v>
      </c>
      <c r="E10" s="31">
        <v>330</v>
      </c>
      <c r="F10" s="39">
        <v>45.4</v>
      </c>
      <c r="G10" s="31">
        <v>400</v>
      </c>
      <c r="H10" s="111">
        <v>78.61</v>
      </c>
      <c r="I10" s="31">
        <v>600</v>
      </c>
      <c r="J10" s="111">
        <v>71.4</v>
      </c>
      <c r="K10" s="31">
        <v>530</v>
      </c>
      <c r="L10" s="111">
        <v>55.3</v>
      </c>
      <c r="M10" s="31">
        <v>380</v>
      </c>
      <c r="N10" s="116">
        <v>40.25</v>
      </c>
      <c r="O10" s="91">
        <v>270</v>
      </c>
      <c r="P10" s="116">
        <v>44.59</v>
      </c>
      <c r="Q10" s="116">
        <v>52.35</v>
      </c>
      <c r="R10" s="91">
        <v>310</v>
      </c>
      <c r="S10" s="116"/>
      <c r="T10" s="91"/>
    </row>
    <row r="11" spans="1:20" ht="15">
      <c r="A11" s="2" t="s">
        <v>48</v>
      </c>
      <c r="B11" s="39">
        <v>39</v>
      </c>
      <c r="C11" s="42">
        <v>400</v>
      </c>
      <c r="D11" s="39">
        <v>28.98</v>
      </c>
      <c r="E11" s="31">
        <v>290</v>
      </c>
      <c r="F11" s="39">
        <v>46.5</v>
      </c>
      <c r="G11" s="31">
        <v>410</v>
      </c>
      <c r="H11" s="111">
        <v>63.51</v>
      </c>
      <c r="I11" s="31">
        <v>480</v>
      </c>
      <c r="J11" s="111">
        <v>58.53</v>
      </c>
      <c r="K11" s="31">
        <v>430</v>
      </c>
      <c r="L11" s="111">
        <v>53.92</v>
      </c>
      <c r="M11" s="31">
        <v>370</v>
      </c>
      <c r="N11" s="116">
        <v>60.77</v>
      </c>
      <c r="O11" s="91">
        <v>420</v>
      </c>
      <c r="P11" s="116">
        <v>66.61</v>
      </c>
      <c r="Q11" s="116">
        <v>94.64</v>
      </c>
      <c r="R11" s="91">
        <v>580</v>
      </c>
      <c r="S11" s="116"/>
      <c r="T11" s="91"/>
    </row>
    <row r="12" spans="1:20" ht="15">
      <c r="A12" s="2" t="s">
        <v>49</v>
      </c>
      <c r="B12" s="39">
        <v>47</v>
      </c>
      <c r="C12" s="42">
        <v>480</v>
      </c>
      <c r="D12" s="39">
        <v>31.84</v>
      </c>
      <c r="E12" s="31">
        <v>320</v>
      </c>
      <c r="F12" s="39">
        <v>48.69</v>
      </c>
      <c r="G12" s="31">
        <v>430</v>
      </c>
      <c r="H12" s="111">
        <v>68.54</v>
      </c>
      <c r="I12" s="31">
        <v>520</v>
      </c>
      <c r="J12" s="111">
        <v>70.11</v>
      </c>
      <c r="K12" s="31">
        <v>2281</v>
      </c>
      <c r="L12" s="111">
        <v>84.01</v>
      </c>
      <c r="M12" s="31">
        <v>590</v>
      </c>
      <c r="N12" s="116">
        <v>63.5</v>
      </c>
      <c r="O12" s="91">
        <v>440</v>
      </c>
      <c r="P12" s="116">
        <v>67.98</v>
      </c>
      <c r="Q12" s="116">
        <v>69.58</v>
      </c>
      <c r="R12" s="91">
        <v>420</v>
      </c>
      <c r="S12" s="116"/>
      <c r="T12" s="91"/>
    </row>
    <row r="13" spans="1:20" ht="15">
      <c r="A13" s="2" t="s">
        <v>50</v>
      </c>
      <c r="B13" s="39">
        <v>49.03</v>
      </c>
      <c r="C13" s="42">
        <v>500</v>
      </c>
      <c r="D13" s="39">
        <v>46.17</v>
      </c>
      <c r="E13" s="31">
        <v>470</v>
      </c>
      <c r="F13" s="39">
        <v>70.42</v>
      </c>
      <c r="G13" s="31">
        <v>640</v>
      </c>
      <c r="H13" s="111">
        <v>71.06</v>
      </c>
      <c r="I13" s="31">
        <v>540</v>
      </c>
      <c r="J13" s="111">
        <v>61.11</v>
      </c>
      <c r="K13" s="31">
        <v>450</v>
      </c>
      <c r="L13" s="111">
        <v>88.12</v>
      </c>
      <c r="M13" s="31">
        <v>620</v>
      </c>
      <c r="N13" s="116">
        <v>88.12</v>
      </c>
      <c r="O13" s="91">
        <v>620</v>
      </c>
      <c r="P13" s="116">
        <v>96.88</v>
      </c>
      <c r="Q13" s="116">
        <v>123.66</v>
      </c>
      <c r="R13" s="91">
        <v>760</v>
      </c>
      <c r="S13" s="116"/>
      <c r="T13" s="91"/>
    </row>
    <row r="14" spans="1:20" ht="15">
      <c r="A14" s="2" t="s">
        <v>51</v>
      </c>
      <c r="B14" s="39">
        <v>80.55</v>
      </c>
      <c r="C14" s="42">
        <v>830</v>
      </c>
      <c r="D14" s="39">
        <v>70.04</v>
      </c>
      <c r="E14" s="31">
        <v>720</v>
      </c>
      <c r="F14" s="39">
        <v>95.22</v>
      </c>
      <c r="G14" s="31">
        <v>870</v>
      </c>
      <c r="H14" s="111">
        <v>108.07</v>
      </c>
      <c r="I14" s="31">
        <v>820</v>
      </c>
      <c r="J14" s="111">
        <v>101.13</v>
      </c>
      <c r="K14" s="31">
        <v>710</v>
      </c>
      <c r="L14" s="111">
        <v>145.56</v>
      </c>
      <c r="M14" s="31">
        <v>1040</v>
      </c>
      <c r="N14" s="116">
        <v>104.53</v>
      </c>
      <c r="O14" s="91">
        <v>740</v>
      </c>
      <c r="P14" s="116">
        <v>103.75</v>
      </c>
      <c r="Q14" s="116">
        <v>163.08</v>
      </c>
      <c r="R14" s="91">
        <v>1010</v>
      </c>
      <c r="S14" s="116"/>
      <c r="T14" s="91"/>
    </row>
    <row r="15" spans="1:20" ht="15">
      <c r="A15" s="2" t="s">
        <v>52</v>
      </c>
      <c r="B15" s="39">
        <v>92.96</v>
      </c>
      <c r="C15" s="42">
        <v>960</v>
      </c>
      <c r="D15" s="39">
        <v>81.5</v>
      </c>
      <c r="E15" s="31">
        <v>840</v>
      </c>
      <c r="F15" s="39">
        <v>109.23</v>
      </c>
      <c r="G15" s="31">
        <v>1000</v>
      </c>
      <c r="H15" s="111">
        <v>122.13</v>
      </c>
      <c r="I15" s="31">
        <v>930</v>
      </c>
      <c r="J15" s="111">
        <v>99.74</v>
      </c>
      <c r="K15" s="31">
        <v>700</v>
      </c>
      <c r="L15" s="111">
        <v>149.66</v>
      </c>
      <c r="M15" s="31">
        <v>1070</v>
      </c>
      <c r="N15" s="116">
        <v>112.74</v>
      </c>
      <c r="O15" s="91">
        <v>800</v>
      </c>
      <c r="P15" s="116">
        <v>126.8</v>
      </c>
      <c r="Q15" s="116">
        <v>141.04</v>
      </c>
      <c r="R15" s="91">
        <v>880</v>
      </c>
      <c r="S15" s="116"/>
      <c r="T15" s="91"/>
    </row>
    <row r="16" spans="1:20" ht="15.75" thickBot="1">
      <c r="A16" s="2" t="s">
        <v>53</v>
      </c>
      <c r="B16" s="40">
        <v>134.27</v>
      </c>
      <c r="C16" s="42">
        <v>970</v>
      </c>
      <c r="D16" s="40">
        <v>131.4</v>
      </c>
      <c r="E16" s="31">
        <v>950</v>
      </c>
      <c r="F16" s="40">
        <v>128.93</v>
      </c>
      <c r="G16" s="31">
        <v>1000</v>
      </c>
      <c r="H16" s="111">
        <v>133.65</v>
      </c>
      <c r="I16" s="31">
        <v>1020</v>
      </c>
      <c r="J16" s="111">
        <v>106.63</v>
      </c>
      <c r="K16" s="31">
        <v>750</v>
      </c>
      <c r="L16" s="111">
        <v>167.45</v>
      </c>
      <c r="M16" s="31">
        <v>1200</v>
      </c>
      <c r="N16" s="116">
        <v>126.42</v>
      </c>
      <c r="O16" s="91">
        <v>900</v>
      </c>
      <c r="P16" s="116">
        <v>125.09</v>
      </c>
      <c r="Q16" s="116">
        <v>81.86</v>
      </c>
      <c r="R16" s="91">
        <v>620</v>
      </c>
      <c r="S16" s="116"/>
      <c r="T16" s="91"/>
    </row>
    <row r="17" spans="1:20" s="1" customFormat="1" ht="15.75" thickBot="1">
      <c r="A17" s="2" t="s">
        <v>54</v>
      </c>
      <c r="B17" s="44">
        <f aca="true" t="shared" si="0" ref="B17:G17">SUM(B5:B16)</f>
        <v>839.81</v>
      </c>
      <c r="C17" s="45">
        <f t="shared" si="0"/>
        <v>7330</v>
      </c>
      <c r="D17" s="44">
        <f t="shared" si="0"/>
        <v>959.18</v>
      </c>
      <c r="E17" s="46">
        <f t="shared" si="0"/>
        <v>8030</v>
      </c>
      <c r="F17" s="44">
        <f t="shared" si="0"/>
        <v>1160.52</v>
      </c>
      <c r="G17" s="46">
        <f t="shared" si="0"/>
        <v>8970</v>
      </c>
      <c r="H17" s="44">
        <f aca="true" t="shared" si="1" ref="H17:M17">SUM(H5:H16)</f>
        <v>1276.38</v>
      </c>
      <c r="I17" s="46">
        <f t="shared" si="1"/>
        <v>9800</v>
      </c>
      <c r="J17" s="44">
        <f t="shared" si="1"/>
        <v>1127.55</v>
      </c>
      <c r="K17" s="46">
        <f t="shared" si="1"/>
        <v>10081</v>
      </c>
      <c r="L17" s="46">
        <f t="shared" si="1"/>
        <v>1182.5</v>
      </c>
      <c r="M17" s="46">
        <f t="shared" si="1"/>
        <v>8370</v>
      </c>
      <c r="N17" s="193">
        <f aca="true" t="shared" si="2" ref="N17:T17">SUM(N5:N16)</f>
        <v>1246.22</v>
      </c>
      <c r="O17" s="120">
        <f t="shared" si="2"/>
        <v>8820</v>
      </c>
      <c r="P17" s="193">
        <f t="shared" si="2"/>
        <v>1088.1399999999999</v>
      </c>
      <c r="Q17" s="193">
        <f t="shared" si="2"/>
        <v>1291.86</v>
      </c>
      <c r="R17" s="120">
        <f t="shared" si="2"/>
        <v>8070</v>
      </c>
      <c r="S17" s="193">
        <f t="shared" si="2"/>
        <v>268.46000000000004</v>
      </c>
      <c r="T17" s="120">
        <f t="shared" si="2"/>
        <v>1920</v>
      </c>
    </row>
    <row r="44" spans="1:4" ht="15">
      <c r="A44" s="274" t="s">
        <v>98</v>
      </c>
      <c r="B44" s="276" t="s">
        <v>104</v>
      </c>
      <c r="C44" s="277"/>
      <c r="D44" s="277"/>
    </row>
    <row r="45" spans="2:5" ht="15">
      <c r="B45" s="271" t="s">
        <v>99</v>
      </c>
      <c r="C45" s="272" t="s">
        <v>100</v>
      </c>
      <c r="D45" s="272" t="s">
        <v>101</v>
      </c>
      <c r="E45" s="272" t="s">
        <v>102</v>
      </c>
    </row>
    <row r="46" spans="1:5" ht="15">
      <c r="A46" s="3" t="s">
        <v>112</v>
      </c>
      <c r="B46" s="270">
        <v>32</v>
      </c>
      <c r="C46">
        <v>24.5</v>
      </c>
      <c r="D46">
        <v>2</v>
      </c>
      <c r="E46" s="270">
        <f>B46*C46*D46</f>
        <v>1568</v>
      </c>
    </row>
    <row r="47" spans="2:5" ht="15">
      <c r="B47" s="270">
        <v>18.5</v>
      </c>
      <c r="C47">
        <v>15</v>
      </c>
      <c r="D47">
        <v>2</v>
      </c>
      <c r="E47" s="270">
        <f>B47*C47*D47</f>
        <v>555</v>
      </c>
    </row>
    <row r="48" spans="2:5" ht="15">
      <c r="B48" s="270">
        <v>15.5</v>
      </c>
      <c r="C48">
        <v>10</v>
      </c>
      <c r="D48">
        <v>1</v>
      </c>
      <c r="E48" s="270">
        <f>B48*C48*D48</f>
        <v>155</v>
      </c>
    </row>
    <row r="49" spans="1:5" ht="15">
      <c r="A49" s="275" t="s">
        <v>103</v>
      </c>
      <c r="B49" s="7"/>
      <c r="D49"/>
      <c r="E49" s="273">
        <f>SUM(E46:E48)</f>
        <v>2278</v>
      </c>
    </row>
  </sheetData>
  <mergeCells count="1">
    <mergeCell ref="B44:D44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Gemmell</dc:creator>
  <cp:keywords/>
  <dc:description/>
  <cp:lastModifiedBy>IT Services</cp:lastModifiedBy>
  <cp:lastPrinted>2006-12-12T20:35:07Z</cp:lastPrinted>
  <dcterms:created xsi:type="dcterms:W3CDTF">1998-10-28T12:59:41Z</dcterms:created>
  <dcterms:modified xsi:type="dcterms:W3CDTF">2007-04-25T15:20:17Z</dcterms:modified>
  <cp:category/>
  <cp:version/>
  <cp:contentType/>
  <cp:contentStatus/>
</cp:coreProperties>
</file>